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0_November Exam\Note\Solution\To be send to IT\CM2\"/>
    </mc:Choice>
  </mc:AlternateContent>
  <bookViews>
    <workbookView xWindow="360" yWindow="60" windowWidth="16215" windowHeight="7950"/>
  </bookViews>
  <sheets>
    <sheet name="Q.1) (i)" sheetId="1" r:id="rId1"/>
    <sheet name="Q.1) (ii)" sheetId="2" r:id="rId2"/>
    <sheet name="Q.1) (iii)" sheetId="3" r:id="rId3"/>
    <sheet name="Q.1) (iv)" sheetId="4" r:id="rId4"/>
    <sheet name="Q.1) (v)" sheetId="5" r:id="rId5"/>
    <sheet name="Q.1) (vi)" sheetId="6" r:id="rId6"/>
    <sheet name="Q.1) (vii)" sheetId="7" r:id="rId7"/>
    <sheet name="Q.2) Data" sheetId="8" r:id="rId8"/>
    <sheet name="Q.2) (i)" sheetId="9" r:id="rId9"/>
    <sheet name="Q.2) (ii)" sheetId="10" r:id="rId10"/>
    <sheet name="Q.2) (iii)" sheetId="11" r:id="rId11"/>
    <sheet name="Q.2) (iv)" sheetId="12" r:id="rId12"/>
    <sheet name="Q.2) (v)" sheetId="13" r:id="rId13"/>
    <sheet name="Q.3) Data" sheetId="14" r:id="rId14"/>
    <sheet name="Q.3) (i)" sheetId="15" r:id="rId15"/>
    <sheet name="Q.3) (ii)" sheetId="16" r:id="rId16"/>
  </sheets>
  <calcPr calcId="152511"/>
</workbook>
</file>

<file path=xl/calcChain.xml><?xml version="1.0" encoding="utf-8"?>
<calcChain xmlns="http://schemas.openxmlformats.org/spreadsheetml/2006/main">
  <c r="E40" i="16" l="1"/>
  <c r="G38" i="16"/>
  <c r="H37" i="16"/>
  <c r="D29" i="16"/>
  <c r="D41" i="16" s="1"/>
  <c r="D53" i="16" s="1"/>
  <c r="D64" i="16" s="1"/>
  <c r="E28" i="16"/>
  <c r="D28" i="16"/>
  <c r="F27" i="16"/>
  <c r="F39" i="16" s="1"/>
  <c r="E27" i="16"/>
  <c r="D27" i="16"/>
  <c r="G26" i="16"/>
  <c r="F26" i="16"/>
  <c r="E26" i="16"/>
  <c r="D26" i="16"/>
  <c r="D38" i="16" s="1"/>
  <c r="H25" i="16"/>
  <c r="G25" i="16"/>
  <c r="F25" i="16"/>
  <c r="E25" i="16"/>
  <c r="D25" i="16"/>
  <c r="I24" i="16"/>
  <c r="I36" i="16" s="1"/>
  <c r="H24" i="16"/>
  <c r="G24" i="16"/>
  <c r="F24" i="16"/>
  <c r="E24" i="16"/>
  <c r="D24" i="16"/>
  <c r="D13" i="16"/>
  <c r="D37" i="16" s="1"/>
  <c r="D9" i="16"/>
  <c r="D16" i="16" s="1"/>
  <c r="D8" i="16"/>
  <c r="D14" i="16" s="1"/>
  <c r="D7" i="16"/>
  <c r="D6" i="16"/>
  <c r="D5" i="16"/>
  <c r="D12" i="16" s="1"/>
  <c r="K24" i="16" s="1"/>
  <c r="K48" i="16" s="1"/>
  <c r="D32" i="15"/>
  <c r="I29" i="15"/>
  <c r="G29" i="15"/>
  <c r="F29" i="15"/>
  <c r="K18" i="15"/>
  <c r="D18" i="15"/>
  <c r="D29" i="15" s="1"/>
  <c r="K17" i="15"/>
  <c r="E17" i="15"/>
  <c r="E29" i="15" s="1"/>
  <c r="D17" i="15"/>
  <c r="K16" i="15"/>
  <c r="F16" i="15"/>
  <c r="E16" i="15"/>
  <c r="D16" i="15"/>
  <c r="K15" i="15"/>
  <c r="G15" i="15"/>
  <c r="F15" i="15"/>
  <c r="E15" i="15"/>
  <c r="D15" i="15"/>
  <c r="K14" i="15"/>
  <c r="H14" i="15"/>
  <c r="H29" i="15" s="1"/>
  <c r="G14" i="15"/>
  <c r="F14" i="15"/>
  <c r="E14" i="15"/>
  <c r="D14" i="15"/>
  <c r="L12" i="15"/>
  <c r="K12" i="15"/>
  <c r="J12" i="15"/>
  <c r="I12" i="15"/>
  <c r="H12" i="15"/>
  <c r="G12" i="15"/>
  <c r="F12" i="15"/>
  <c r="E12" i="15"/>
  <c r="D12" i="15"/>
  <c r="K11" i="15"/>
  <c r="J11" i="15"/>
  <c r="L11" i="15" s="1"/>
  <c r="I11" i="15"/>
  <c r="H11" i="15"/>
  <c r="G11" i="15"/>
  <c r="F11" i="15"/>
  <c r="E11" i="15"/>
  <c r="D11" i="15"/>
  <c r="K10" i="15"/>
  <c r="I10" i="15"/>
  <c r="H10" i="15"/>
  <c r="G10" i="15"/>
  <c r="F10" i="15"/>
  <c r="F19" i="15" s="1"/>
  <c r="E10" i="15"/>
  <c r="D10" i="15"/>
  <c r="K9" i="15"/>
  <c r="I9" i="15"/>
  <c r="I19" i="15" s="1"/>
  <c r="H9" i="15"/>
  <c r="H19" i="15" s="1"/>
  <c r="G9" i="15"/>
  <c r="G19" i="15" s="1"/>
  <c r="F9" i="15"/>
  <c r="E9" i="15"/>
  <c r="E19" i="15" s="1"/>
  <c r="D9" i="15"/>
  <c r="D19" i="15" s="1"/>
  <c r="D20" i="15" s="1"/>
  <c r="J10" i="14"/>
  <c r="J9" i="14"/>
  <c r="J8" i="14"/>
  <c r="J10" i="15" s="1"/>
  <c r="L10" i="15" s="1"/>
  <c r="J7" i="14"/>
  <c r="J9" i="15" s="1"/>
  <c r="F21" i="15" l="1"/>
  <c r="G20" i="15"/>
  <c r="G21" i="15" s="1"/>
  <c r="D40" i="16"/>
  <c r="G37" i="16"/>
  <c r="K28" i="16"/>
  <c r="K52" i="16" s="1"/>
  <c r="L9" i="15"/>
  <c r="L13" i="15" s="1"/>
  <c r="D25" i="15" s="1"/>
  <c r="J19" i="15"/>
  <c r="H20" i="15"/>
  <c r="E49" i="16"/>
  <c r="D49" i="16"/>
  <c r="H21" i="15"/>
  <c r="I20" i="15"/>
  <c r="D36" i="16"/>
  <c r="E39" i="16"/>
  <c r="E20" i="15"/>
  <c r="D21" i="15"/>
  <c r="D50" i="16"/>
  <c r="F20" i="15"/>
  <c r="E21" i="15"/>
  <c r="H36" i="16"/>
  <c r="E37" i="16"/>
  <c r="K26" i="16"/>
  <c r="K50" i="16" s="1"/>
  <c r="F36" i="16"/>
  <c r="F38" i="16"/>
  <c r="K25" i="16"/>
  <c r="K49" i="16" s="1"/>
  <c r="E36" i="16"/>
  <c r="D15" i="16"/>
  <c r="E38" i="16" s="1"/>
  <c r="K29" i="16"/>
  <c r="K53" i="16" s="1"/>
  <c r="G22" i="15" l="1"/>
  <c r="G23" i="15" s="1"/>
  <c r="G50" i="16"/>
  <c r="G64" i="16" s="1"/>
  <c r="F50" i="16"/>
  <c r="E50" i="16"/>
  <c r="D22" i="15"/>
  <c r="D23" i="15" s="1"/>
  <c r="G36" i="16"/>
  <c r="I48" i="16" s="1"/>
  <c r="K27" i="16"/>
  <c r="K51" i="16" s="1"/>
  <c r="F62" i="16" s="1"/>
  <c r="J20" i="15"/>
  <c r="I21" i="15"/>
  <c r="I22" i="15" s="1"/>
  <c r="I23" i="15" s="1"/>
  <c r="E27" i="15"/>
  <c r="G27" i="15"/>
  <c r="D60" i="16"/>
  <c r="I62" i="16" s="1"/>
  <c r="E22" i="15"/>
  <c r="E23" i="15" s="1"/>
  <c r="F22" i="15"/>
  <c r="F23" i="15" s="1"/>
  <c r="F37" i="16"/>
  <c r="E52" i="16"/>
  <c r="E64" i="16" s="1"/>
  <c r="D52" i="16"/>
  <c r="I27" i="15"/>
  <c r="I28" i="15" s="1"/>
  <c r="I30" i="15" s="1"/>
  <c r="D39" i="16"/>
  <c r="H22" i="15"/>
  <c r="H23" i="15" s="1"/>
  <c r="G48" i="16"/>
  <c r="F48" i="16"/>
  <c r="E48" i="16"/>
  <c r="D48" i="16"/>
  <c r="H48" i="16"/>
  <c r="F27" i="15"/>
  <c r="F28" i="15" s="1"/>
  <c r="F30" i="15" s="1"/>
  <c r="D27" i="15"/>
  <c r="D28" i="15" s="1"/>
  <c r="D30" i="15" s="1"/>
  <c r="H27" i="15"/>
  <c r="H28" i="15" s="1"/>
  <c r="H30" i="15" s="1"/>
  <c r="I54" i="16" l="1"/>
  <c r="I64" i="16"/>
  <c r="J48" i="16"/>
  <c r="J54" i="16" s="1"/>
  <c r="F49" i="16"/>
  <c r="H49" i="16"/>
  <c r="H64" i="16" s="1"/>
  <c r="G49" i="16"/>
  <c r="G54" i="16" s="1"/>
  <c r="D31" i="15"/>
  <c r="D33" i="15" s="1"/>
  <c r="D62" i="16"/>
  <c r="G62" i="16"/>
  <c r="E62" i="16"/>
  <c r="H62" i="16"/>
  <c r="F51" i="16"/>
  <c r="F64" i="16" s="1"/>
  <c r="D51" i="16"/>
  <c r="D54" i="16" s="1"/>
  <c r="D55" i="16" s="1"/>
  <c r="E51" i="16"/>
  <c r="E54" i="16" s="1"/>
  <c r="G28" i="15"/>
  <c r="G30" i="15" s="1"/>
  <c r="E28" i="15"/>
  <c r="E30" i="15" s="1"/>
  <c r="H54" i="16"/>
  <c r="D56" i="16" l="1"/>
  <c r="E55" i="16"/>
  <c r="G55" i="16"/>
  <c r="G56" i="16"/>
  <c r="H55" i="16"/>
  <c r="H56" i="16" s="1"/>
  <c r="H57" i="16" s="1"/>
  <c r="H58" i="16" s="1"/>
  <c r="H63" i="16" s="1"/>
  <c r="H65" i="16" s="1"/>
  <c r="F54" i="16"/>
  <c r="J55" i="16"/>
  <c r="I56" i="16"/>
  <c r="I57" i="16" s="1"/>
  <c r="I58" i="16" s="1"/>
  <c r="I63" i="16" s="1"/>
  <c r="I65" i="16" s="1"/>
  <c r="I55" i="16"/>
  <c r="E56" i="16" l="1"/>
  <c r="E57" i="16" s="1"/>
  <c r="E58" i="16" s="1"/>
  <c r="E63" i="16" s="1"/>
  <c r="E65" i="16" s="1"/>
  <c r="F55" i="16"/>
  <c r="F56" i="16" s="1"/>
  <c r="F57" i="16" s="1"/>
  <c r="F58" i="16" s="1"/>
  <c r="F63" i="16" s="1"/>
  <c r="F65" i="16" s="1"/>
  <c r="G57" i="16"/>
  <c r="G58" i="16" s="1"/>
  <c r="G63" i="16" s="1"/>
  <c r="G65" i="16" s="1"/>
  <c r="D57" i="16" l="1"/>
  <c r="D58" i="16" s="1"/>
  <c r="D63" i="16" s="1"/>
  <c r="D65" i="16" s="1"/>
  <c r="D66" i="16" s="1"/>
  <c r="D12" i="12" l="1"/>
  <c r="C12" i="12"/>
  <c r="C8" i="12"/>
  <c r="E6" i="12"/>
  <c r="B3" i="10"/>
  <c r="C3" i="10" s="1"/>
  <c r="B2" i="10"/>
  <c r="B6" i="10" s="1"/>
  <c r="C106" i="9"/>
  <c r="D106" i="9" s="1"/>
  <c r="E106" i="9" s="1"/>
  <c r="F106" i="9" s="1"/>
  <c r="G106" i="9" s="1"/>
  <c r="H106" i="9" s="1"/>
  <c r="I106" i="9" s="1"/>
  <c r="J106" i="9" s="1"/>
  <c r="K106" i="9" s="1"/>
  <c r="L106" i="9" s="1"/>
  <c r="M106" i="9" s="1"/>
  <c r="N106" i="9" s="1"/>
  <c r="O106" i="9" s="1"/>
  <c r="P106" i="9" s="1"/>
  <c r="Q106" i="9" s="1"/>
  <c r="B106" i="9"/>
  <c r="G105" i="9"/>
  <c r="H105" i="9" s="1"/>
  <c r="I105" i="9" s="1"/>
  <c r="J105" i="9" s="1"/>
  <c r="K105" i="9" s="1"/>
  <c r="L105" i="9" s="1"/>
  <c r="M105" i="9" s="1"/>
  <c r="N105" i="9" s="1"/>
  <c r="O105" i="9" s="1"/>
  <c r="P105" i="9" s="1"/>
  <c r="Q105" i="9" s="1"/>
  <c r="C105" i="9"/>
  <c r="D105" i="9" s="1"/>
  <c r="E105" i="9" s="1"/>
  <c r="F105" i="9" s="1"/>
  <c r="B105" i="9"/>
  <c r="G104" i="9"/>
  <c r="H104" i="9" s="1"/>
  <c r="I104" i="9" s="1"/>
  <c r="J104" i="9" s="1"/>
  <c r="K104" i="9" s="1"/>
  <c r="L104" i="9" s="1"/>
  <c r="M104" i="9" s="1"/>
  <c r="N104" i="9" s="1"/>
  <c r="O104" i="9" s="1"/>
  <c r="P104" i="9" s="1"/>
  <c r="Q104" i="9" s="1"/>
  <c r="C104" i="9"/>
  <c r="D104" i="9" s="1"/>
  <c r="E104" i="9" s="1"/>
  <c r="F104" i="9" s="1"/>
  <c r="B104" i="9"/>
  <c r="G103" i="9"/>
  <c r="H103" i="9" s="1"/>
  <c r="I103" i="9" s="1"/>
  <c r="J103" i="9" s="1"/>
  <c r="K103" i="9" s="1"/>
  <c r="L103" i="9" s="1"/>
  <c r="M103" i="9" s="1"/>
  <c r="N103" i="9" s="1"/>
  <c r="O103" i="9" s="1"/>
  <c r="P103" i="9" s="1"/>
  <c r="Q103" i="9" s="1"/>
  <c r="C103" i="9"/>
  <c r="D103" i="9" s="1"/>
  <c r="E103" i="9" s="1"/>
  <c r="F103" i="9" s="1"/>
  <c r="B103" i="9"/>
  <c r="C102" i="9"/>
  <c r="D102" i="9" s="1"/>
  <c r="E102" i="9" s="1"/>
  <c r="F102" i="9" s="1"/>
  <c r="G102" i="9" s="1"/>
  <c r="H102" i="9" s="1"/>
  <c r="I102" i="9" s="1"/>
  <c r="J102" i="9" s="1"/>
  <c r="K102" i="9" s="1"/>
  <c r="L102" i="9" s="1"/>
  <c r="M102" i="9" s="1"/>
  <c r="N102" i="9" s="1"/>
  <c r="O102" i="9" s="1"/>
  <c r="P102" i="9" s="1"/>
  <c r="Q102" i="9" s="1"/>
  <c r="B102" i="9"/>
  <c r="C101" i="9"/>
  <c r="D101" i="9" s="1"/>
  <c r="E101" i="9" s="1"/>
  <c r="F101" i="9" s="1"/>
  <c r="G101" i="9" s="1"/>
  <c r="H101" i="9" s="1"/>
  <c r="I101" i="9" s="1"/>
  <c r="J101" i="9" s="1"/>
  <c r="K101" i="9" s="1"/>
  <c r="L101" i="9" s="1"/>
  <c r="M101" i="9" s="1"/>
  <c r="N101" i="9" s="1"/>
  <c r="O101" i="9" s="1"/>
  <c r="P101" i="9" s="1"/>
  <c r="Q101" i="9" s="1"/>
  <c r="B101" i="9"/>
  <c r="K100" i="9"/>
  <c r="L100" i="9" s="1"/>
  <c r="M100" i="9" s="1"/>
  <c r="N100" i="9" s="1"/>
  <c r="O100" i="9" s="1"/>
  <c r="P100" i="9" s="1"/>
  <c r="Q100" i="9" s="1"/>
  <c r="C100" i="9"/>
  <c r="D100" i="9" s="1"/>
  <c r="E100" i="9" s="1"/>
  <c r="F100" i="9" s="1"/>
  <c r="G100" i="9" s="1"/>
  <c r="H100" i="9" s="1"/>
  <c r="I100" i="9" s="1"/>
  <c r="J100" i="9" s="1"/>
  <c r="B100" i="9"/>
  <c r="K99" i="9"/>
  <c r="L99" i="9" s="1"/>
  <c r="M99" i="9" s="1"/>
  <c r="N99" i="9" s="1"/>
  <c r="O99" i="9" s="1"/>
  <c r="P99" i="9" s="1"/>
  <c r="Q99" i="9" s="1"/>
  <c r="G99" i="9"/>
  <c r="H99" i="9" s="1"/>
  <c r="I99" i="9" s="1"/>
  <c r="J99" i="9" s="1"/>
  <c r="C99" i="9"/>
  <c r="D99" i="9" s="1"/>
  <c r="E99" i="9" s="1"/>
  <c r="F99" i="9" s="1"/>
  <c r="B99" i="9"/>
  <c r="C98" i="9"/>
  <c r="D98" i="9" s="1"/>
  <c r="E98" i="9" s="1"/>
  <c r="F98" i="9" s="1"/>
  <c r="G98" i="9" s="1"/>
  <c r="H98" i="9" s="1"/>
  <c r="I98" i="9" s="1"/>
  <c r="J98" i="9" s="1"/>
  <c r="K98" i="9" s="1"/>
  <c r="L98" i="9" s="1"/>
  <c r="M98" i="9" s="1"/>
  <c r="N98" i="9" s="1"/>
  <c r="O98" i="9" s="1"/>
  <c r="P98" i="9" s="1"/>
  <c r="Q98" i="9" s="1"/>
  <c r="B98" i="9"/>
  <c r="G97" i="9"/>
  <c r="H97" i="9" s="1"/>
  <c r="I97" i="9" s="1"/>
  <c r="J97" i="9" s="1"/>
  <c r="K97" i="9" s="1"/>
  <c r="L97" i="9" s="1"/>
  <c r="M97" i="9" s="1"/>
  <c r="N97" i="9" s="1"/>
  <c r="O97" i="9" s="1"/>
  <c r="P97" i="9" s="1"/>
  <c r="Q97" i="9" s="1"/>
  <c r="C97" i="9"/>
  <c r="D97" i="9" s="1"/>
  <c r="E97" i="9" s="1"/>
  <c r="F97" i="9" s="1"/>
  <c r="B97" i="9"/>
  <c r="G96" i="9"/>
  <c r="H96" i="9" s="1"/>
  <c r="I96" i="9" s="1"/>
  <c r="J96" i="9" s="1"/>
  <c r="K96" i="9" s="1"/>
  <c r="L96" i="9" s="1"/>
  <c r="M96" i="9" s="1"/>
  <c r="N96" i="9" s="1"/>
  <c r="O96" i="9" s="1"/>
  <c r="P96" i="9" s="1"/>
  <c r="Q96" i="9" s="1"/>
  <c r="C96" i="9"/>
  <c r="D96" i="9" s="1"/>
  <c r="E96" i="9" s="1"/>
  <c r="F96" i="9" s="1"/>
  <c r="B96" i="9"/>
  <c r="G95" i="9"/>
  <c r="H95" i="9" s="1"/>
  <c r="I95" i="9" s="1"/>
  <c r="J95" i="9" s="1"/>
  <c r="K95" i="9" s="1"/>
  <c r="L95" i="9" s="1"/>
  <c r="M95" i="9" s="1"/>
  <c r="N95" i="9" s="1"/>
  <c r="O95" i="9" s="1"/>
  <c r="P95" i="9" s="1"/>
  <c r="Q95" i="9" s="1"/>
  <c r="C95" i="9"/>
  <c r="D95" i="9" s="1"/>
  <c r="E95" i="9" s="1"/>
  <c r="F95" i="9" s="1"/>
  <c r="B95" i="9"/>
  <c r="C94" i="9"/>
  <c r="D94" i="9" s="1"/>
  <c r="E94" i="9" s="1"/>
  <c r="F94" i="9" s="1"/>
  <c r="G94" i="9" s="1"/>
  <c r="H94" i="9" s="1"/>
  <c r="I94" i="9" s="1"/>
  <c r="J94" i="9" s="1"/>
  <c r="K94" i="9" s="1"/>
  <c r="L94" i="9" s="1"/>
  <c r="M94" i="9" s="1"/>
  <c r="N94" i="9" s="1"/>
  <c r="O94" i="9" s="1"/>
  <c r="P94" i="9" s="1"/>
  <c r="Q94" i="9" s="1"/>
  <c r="B94" i="9"/>
  <c r="C93" i="9"/>
  <c r="D93" i="9" s="1"/>
  <c r="E93" i="9" s="1"/>
  <c r="F93" i="9" s="1"/>
  <c r="G93" i="9" s="1"/>
  <c r="H93" i="9" s="1"/>
  <c r="I93" i="9" s="1"/>
  <c r="J93" i="9" s="1"/>
  <c r="K93" i="9" s="1"/>
  <c r="L93" i="9" s="1"/>
  <c r="M93" i="9" s="1"/>
  <c r="N93" i="9" s="1"/>
  <c r="O93" i="9" s="1"/>
  <c r="P93" i="9" s="1"/>
  <c r="Q93" i="9" s="1"/>
  <c r="B93" i="9"/>
  <c r="K92" i="9"/>
  <c r="L92" i="9" s="1"/>
  <c r="M92" i="9" s="1"/>
  <c r="N92" i="9" s="1"/>
  <c r="O92" i="9" s="1"/>
  <c r="P92" i="9" s="1"/>
  <c r="Q92" i="9" s="1"/>
  <c r="C92" i="9"/>
  <c r="D92" i="9" s="1"/>
  <c r="E92" i="9" s="1"/>
  <c r="F92" i="9" s="1"/>
  <c r="G92" i="9" s="1"/>
  <c r="H92" i="9" s="1"/>
  <c r="I92" i="9" s="1"/>
  <c r="J92" i="9" s="1"/>
  <c r="B92" i="9"/>
  <c r="K91" i="9"/>
  <c r="L91" i="9" s="1"/>
  <c r="M91" i="9" s="1"/>
  <c r="N91" i="9" s="1"/>
  <c r="O91" i="9" s="1"/>
  <c r="P91" i="9" s="1"/>
  <c r="Q91" i="9" s="1"/>
  <c r="G91" i="9"/>
  <c r="H91" i="9" s="1"/>
  <c r="I91" i="9" s="1"/>
  <c r="J91" i="9" s="1"/>
  <c r="C91" i="9"/>
  <c r="D91" i="9" s="1"/>
  <c r="E91" i="9" s="1"/>
  <c r="F91" i="9" s="1"/>
  <c r="B91" i="9"/>
  <c r="C90" i="9"/>
  <c r="D90" i="9" s="1"/>
  <c r="E90" i="9" s="1"/>
  <c r="F90" i="9" s="1"/>
  <c r="G90" i="9" s="1"/>
  <c r="H90" i="9" s="1"/>
  <c r="I90" i="9" s="1"/>
  <c r="J90" i="9" s="1"/>
  <c r="K90" i="9" s="1"/>
  <c r="L90" i="9" s="1"/>
  <c r="M90" i="9" s="1"/>
  <c r="N90" i="9" s="1"/>
  <c r="O90" i="9" s="1"/>
  <c r="P90" i="9" s="1"/>
  <c r="Q90" i="9" s="1"/>
  <c r="B90" i="9"/>
  <c r="G89" i="9"/>
  <c r="H89" i="9" s="1"/>
  <c r="I89" i="9" s="1"/>
  <c r="J89" i="9" s="1"/>
  <c r="K89" i="9" s="1"/>
  <c r="L89" i="9" s="1"/>
  <c r="M89" i="9" s="1"/>
  <c r="N89" i="9" s="1"/>
  <c r="O89" i="9" s="1"/>
  <c r="P89" i="9" s="1"/>
  <c r="Q89" i="9" s="1"/>
  <c r="C89" i="9"/>
  <c r="D89" i="9" s="1"/>
  <c r="E89" i="9" s="1"/>
  <c r="F89" i="9" s="1"/>
  <c r="B89" i="9"/>
  <c r="G88" i="9"/>
  <c r="H88" i="9" s="1"/>
  <c r="I88" i="9" s="1"/>
  <c r="J88" i="9" s="1"/>
  <c r="K88" i="9" s="1"/>
  <c r="L88" i="9" s="1"/>
  <c r="M88" i="9" s="1"/>
  <c r="N88" i="9" s="1"/>
  <c r="O88" i="9" s="1"/>
  <c r="P88" i="9" s="1"/>
  <c r="Q88" i="9" s="1"/>
  <c r="C88" i="9"/>
  <c r="D88" i="9" s="1"/>
  <c r="E88" i="9" s="1"/>
  <c r="F88" i="9" s="1"/>
  <c r="B88" i="9"/>
  <c r="G87" i="9"/>
  <c r="H87" i="9" s="1"/>
  <c r="I87" i="9" s="1"/>
  <c r="J87" i="9" s="1"/>
  <c r="K87" i="9" s="1"/>
  <c r="L87" i="9" s="1"/>
  <c r="M87" i="9" s="1"/>
  <c r="N87" i="9" s="1"/>
  <c r="O87" i="9" s="1"/>
  <c r="P87" i="9" s="1"/>
  <c r="Q87" i="9" s="1"/>
  <c r="C87" i="9"/>
  <c r="D87" i="9" s="1"/>
  <c r="E87" i="9" s="1"/>
  <c r="F87" i="9" s="1"/>
  <c r="B87" i="9"/>
  <c r="C86" i="9"/>
  <c r="D86" i="9" s="1"/>
  <c r="E86" i="9" s="1"/>
  <c r="F86" i="9" s="1"/>
  <c r="G86" i="9" s="1"/>
  <c r="H86" i="9" s="1"/>
  <c r="I86" i="9" s="1"/>
  <c r="J86" i="9" s="1"/>
  <c r="K86" i="9" s="1"/>
  <c r="L86" i="9" s="1"/>
  <c r="M86" i="9" s="1"/>
  <c r="N86" i="9" s="1"/>
  <c r="O86" i="9" s="1"/>
  <c r="P86" i="9" s="1"/>
  <c r="Q86" i="9" s="1"/>
  <c r="B86" i="9"/>
  <c r="C85" i="9"/>
  <c r="D85" i="9" s="1"/>
  <c r="E85" i="9" s="1"/>
  <c r="F85" i="9" s="1"/>
  <c r="G85" i="9" s="1"/>
  <c r="H85" i="9" s="1"/>
  <c r="I85" i="9" s="1"/>
  <c r="J85" i="9" s="1"/>
  <c r="K85" i="9" s="1"/>
  <c r="L85" i="9" s="1"/>
  <c r="M85" i="9" s="1"/>
  <c r="N85" i="9" s="1"/>
  <c r="O85" i="9" s="1"/>
  <c r="P85" i="9" s="1"/>
  <c r="Q85" i="9" s="1"/>
  <c r="B85" i="9"/>
  <c r="N84" i="9"/>
  <c r="O84" i="9" s="1"/>
  <c r="P84" i="9" s="1"/>
  <c r="Q84" i="9" s="1"/>
  <c r="C84" i="9"/>
  <c r="D84" i="9" s="1"/>
  <c r="E84" i="9" s="1"/>
  <c r="F84" i="9" s="1"/>
  <c r="G84" i="9" s="1"/>
  <c r="H84" i="9" s="1"/>
  <c r="I84" i="9" s="1"/>
  <c r="J84" i="9" s="1"/>
  <c r="K84" i="9" s="1"/>
  <c r="L84" i="9" s="1"/>
  <c r="M84" i="9" s="1"/>
  <c r="B84" i="9"/>
  <c r="F83" i="9"/>
  <c r="G83" i="9" s="1"/>
  <c r="H83" i="9" s="1"/>
  <c r="I83" i="9" s="1"/>
  <c r="J83" i="9" s="1"/>
  <c r="K83" i="9" s="1"/>
  <c r="L83" i="9" s="1"/>
  <c r="M83" i="9" s="1"/>
  <c r="N83" i="9" s="1"/>
  <c r="O83" i="9" s="1"/>
  <c r="P83" i="9" s="1"/>
  <c r="Q83" i="9" s="1"/>
  <c r="C83" i="9"/>
  <c r="D83" i="9" s="1"/>
  <c r="E83" i="9" s="1"/>
  <c r="B83" i="9"/>
  <c r="G82" i="9"/>
  <c r="H82" i="9" s="1"/>
  <c r="I82" i="9" s="1"/>
  <c r="J82" i="9" s="1"/>
  <c r="K82" i="9" s="1"/>
  <c r="L82" i="9" s="1"/>
  <c r="M82" i="9" s="1"/>
  <c r="N82" i="9" s="1"/>
  <c r="O82" i="9" s="1"/>
  <c r="P82" i="9" s="1"/>
  <c r="Q82" i="9" s="1"/>
  <c r="C82" i="9"/>
  <c r="D82" i="9" s="1"/>
  <c r="E82" i="9" s="1"/>
  <c r="F82" i="9" s="1"/>
  <c r="B82" i="9"/>
  <c r="F81" i="9"/>
  <c r="G81" i="9" s="1"/>
  <c r="H81" i="9" s="1"/>
  <c r="I81" i="9" s="1"/>
  <c r="J81" i="9" s="1"/>
  <c r="K81" i="9" s="1"/>
  <c r="L81" i="9" s="1"/>
  <c r="M81" i="9" s="1"/>
  <c r="N81" i="9" s="1"/>
  <c r="O81" i="9" s="1"/>
  <c r="P81" i="9" s="1"/>
  <c r="Q81" i="9" s="1"/>
  <c r="C81" i="9"/>
  <c r="D81" i="9" s="1"/>
  <c r="E81" i="9" s="1"/>
  <c r="B81" i="9"/>
  <c r="C80" i="9"/>
  <c r="D80" i="9" s="1"/>
  <c r="E80" i="9" s="1"/>
  <c r="F80" i="9" s="1"/>
  <c r="G80" i="9" s="1"/>
  <c r="H80" i="9" s="1"/>
  <c r="I80" i="9" s="1"/>
  <c r="J80" i="9" s="1"/>
  <c r="K80" i="9" s="1"/>
  <c r="L80" i="9" s="1"/>
  <c r="M80" i="9" s="1"/>
  <c r="N80" i="9" s="1"/>
  <c r="O80" i="9" s="1"/>
  <c r="P80" i="9" s="1"/>
  <c r="Q80" i="9" s="1"/>
  <c r="B80" i="9"/>
  <c r="G79" i="9"/>
  <c r="H79" i="9" s="1"/>
  <c r="I79" i="9" s="1"/>
  <c r="J79" i="9" s="1"/>
  <c r="K79" i="9" s="1"/>
  <c r="L79" i="9" s="1"/>
  <c r="M79" i="9" s="1"/>
  <c r="N79" i="9" s="1"/>
  <c r="O79" i="9" s="1"/>
  <c r="P79" i="9" s="1"/>
  <c r="Q79" i="9" s="1"/>
  <c r="F79" i="9"/>
  <c r="C79" i="9"/>
  <c r="D79" i="9" s="1"/>
  <c r="E79" i="9" s="1"/>
  <c r="B79" i="9"/>
  <c r="F78" i="9"/>
  <c r="G78" i="9" s="1"/>
  <c r="H78" i="9" s="1"/>
  <c r="I78" i="9" s="1"/>
  <c r="J78" i="9" s="1"/>
  <c r="K78" i="9" s="1"/>
  <c r="L78" i="9" s="1"/>
  <c r="M78" i="9" s="1"/>
  <c r="N78" i="9" s="1"/>
  <c r="O78" i="9" s="1"/>
  <c r="P78" i="9" s="1"/>
  <c r="Q78" i="9" s="1"/>
  <c r="C78" i="9"/>
  <c r="D78" i="9" s="1"/>
  <c r="E78" i="9" s="1"/>
  <c r="B78" i="9"/>
  <c r="O77" i="9"/>
  <c r="P77" i="9" s="1"/>
  <c r="Q77" i="9" s="1"/>
  <c r="C77" i="9"/>
  <c r="D77" i="9" s="1"/>
  <c r="E77" i="9" s="1"/>
  <c r="F77" i="9" s="1"/>
  <c r="G77" i="9" s="1"/>
  <c r="H77" i="9" s="1"/>
  <c r="I77" i="9" s="1"/>
  <c r="J77" i="9" s="1"/>
  <c r="K77" i="9" s="1"/>
  <c r="L77" i="9" s="1"/>
  <c r="M77" i="9" s="1"/>
  <c r="N77" i="9" s="1"/>
  <c r="B77" i="9"/>
  <c r="N76" i="9"/>
  <c r="O76" i="9" s="1"/>
  <c r="P76" i="9" s="1"/>
  <c r="Q76" i="9" s="1"/>
  <c r="C76" i="9"/>
  <c r="D76" i="9" s="1"/>
  <c r="E76" i="9" s="1"/>
  <c r="F76" i="9" s="1"/>
  <c r="G76" i="9" s="1"/>
  <c r="H76" i="9" s="1"/>
  <c r="I76" i="9" s="1"/>
  <c r="J76" i="9" s="1"/>
  <c r="K76" i="9" s="1"/>
  <c r="L76" i="9" s="1"/>
  <c r="M76" i="9" s="1"/>
  <c r="B76" i="9"/>
  <c r="F75" i="9"/>
  <c r="G75" i="9" s="1"/>
  <c r="H75" i="9" s="1"/>
  <c r="I75" i="9" s="1"/>
  <c r="J75" i="9" s="1"/>
  <c r="K75" i="9" s="1"/>
  <c r="L75" i="9" s="1"/>
  <c r="M75" i="9" s="1"/>
  <c r="N75" i="9" s="1"/>
  <c r="O75" i="9" s="1"/>
  <c r="P75" i="9" s="1"/>
  <c r="Q75" i="9" s="1"/>
  <c r="C75" i="9"/>
  <c r="D75" i="9" s="1"/>
  <c r="E75" i="9" s="1"/>
  <c r="B75" i="9"/>
  <c r="G74" i="9"/>
  <c r="H74" i="9" s="1"/>
  <c r="I74" i="9" s="1"/>
  <c r="J74" i="9" s="1"/>
  <c r="K74" i="9" s="1"/>
  <c r="L74" i="9" s="1"/>
  <c r="M74" i="9" s="1"/>
  <c r="N74" i="9" s="1"/>
  <c r="O74" i="9" s="1"/>
  <c r="P74" i="9" s="1"/>
  <c r="Q74" i="9" s="1"/>
  <c r="C74" i="9"/>
  <c r="D74" i="9" s="1"/>
  <c r="E74" i="9" s="1"/>
  <c r="F74" i="9" s="1"/>
  <c r="B74" i="9"/>
  <c r="F73" i="9"/>
  <c r="G73" i="9" s="1"/>
  <c r="H73" i="9" s="1"/>
  <c r="I73" i="9" s="1"/>
  <c r="J73" i="9" s="1"/>
  <c r="K73" i="9" s="1"/>
  <c r="L73" i="9" s="1"/>
  <c r="M73" i="9" s="1"/>
  <c r="N73" i="9" s="1"/>
  <c r="O73" i="9" s="1"/>
  <c r="P73" i="9" s="1"/>
  <c r="Q73" i="9" s="1"/>
  <c r="C73" i="9"/>
  <c r="D73" i="9" s="1"/>
  <c r="E73" i="9" s="1"/>
  <c r="B73" i="9"/>
  <c r="C72" i="9"/>
  <c r="D72" i="9" s="1"/>
  <c r="E72" i="9" s="1"/>
  <c r="F72" i="9" s="1"/>
  <c r="G72" i="9" s="1"/>
  <c r="H72" i="9" s="1"/>
  <c r="I72" i="9" s="1"/>
  <c r="J72" i="9" s="1"/>
  <c r="K72" i="9" s="1"/>
  <c r="L72" i="9" s="1"/>
  <c r="M72" i="9" s="1"/>
  <c r="N72" i="9" s="1"/>
  <c r="O72" i="9" s="1"/>
  <c r="P72" i="9" s="1"/>
  <c r="Q72" i="9" s="1"/>
  <c r="B72" i="9"/>
  <c r="G71" i="9"/>
  <c r="H71" i="9" s="1"/>
  <c r="I71" i="9" s="1"/>
  <c r="J71" i="9" s="1"/>
  <c r="K71" i="9" s="1"/>
  <c r="L71" i="9" s="1"/>
  <c r="M71" i="9" s="1"/>
  <c r="N71" i="9" s="1"/>
  <c r="O71" i="9" s="1"/>
  <c r="P71" i="9" s="1"/>
  <c r="Q71" i="9" s="1"/>
  <c r="C71" i="9"/>
  <c r="D71" i="9" s="1"/>
  <c r="E71" i="9" s="1"/>
  <c r="F71" i="9" s="1"/>
  <c r="B71" i="9"/>
  <c r="F70" i="9"/>
  <c r="G70" i="9" s="1"/>
  <c r="H70" i="9" s="1"/>
  <c r="I70" i="9" s="1"/>
  <c r="J70" i="9" s="1"/>
  <c r="K70" i="9" s="1"/>
  <c r="L70" i="9" s="1"/>
  <c r="M70" i="9" s="1"/>
  <c r="N70" i="9" s="1"/>
  <c r="O70" i="9" s="1"/>
  <c r="P70" i="9" s="1"/>
  <c r="Q70" i="9" s="1"/>
  <c r="C70" i="9"/>
  <c r="D70" i="9" s="1"/>
  <c r="E70" i="9" s="1"/>
  <c r="B70" i="9"/>
  <c r="O69" i="9"/>
  <c r="P69" i="9" s="1"/>
  <c r="Q69" i="9" s="1"/>
  <c r="C69" i="9"/>
  <c r="D69" i="9" s="1"/>
  <c r="E69" i="9" s="1"/>
  <c r="F69" i="9" s="1"/>
  <c r="G69" i="9" s="1"/>
  <c r="H69" i="9" s="1"/>
  <c r="I69" i="9" s="1"/>
  <c r="J69" i="9" s="1"/>
  <c r="K69" i="9" s="1"/>
  <c r="L69" i="9" s="1"/>
  <c r="M69" i="9" s="1"/>
  <c r="N69" i="9" s="1"/>
  <c r="B69" i="9"/>
  <c r="C68" i="9"/>
  <c r="D68" i="9" s="1"/>
  <c r="E68" i="9" s="1"/>
  <c r="F68" i="9" s="1"/>
  <c r="G68" i="9" s="1"/>
  <c r="H68" i="9" s="1"/>
  <c r="I68" i="9" s="1"/>
  <c r="J68" i="9" s="1"/>
  <c r="K68" i="9" s="1"/>
  <c r="L68" i="9" s="1"/>
  <c r="M68" i="9" s="1"/>
  <c r="N68" i="9" s="1"/>
  <c r="O68" i="9" s="1"/>
  <c r="P68" i="9" s="1"/>
  <c r="Q68" i="9" s="1"/>
  <c r="B68" i="9"/>
  <c r="B67" i="9"/>
  <c r="C67" i="9" s="1"/>
  <c r="D67" i="9" s="1"/>
  <c r="E67" i="9" s="1"/>
  <c r="F67" i="9" s="1"/>
  <c r="G67" i="9" s="1"/>
  <c r="H67" i="9" s="1"/>
  <c r="I67" i="9" s="1"/>
  <c r="J67" i="9" s="1"/>
  <c r="K67" i="9" s="1"/>
  <c r="L67" i="9" s="1"/>
  <c r="M67" i="9" s="1"/>
  <c r="N67" i="9" s="1"/>
  <c r="O67" i="9" s="1"/>
  <c r="P67" i="9" s="1"/>
  <c r="Q67" i="9" s="1"/>
  <c r="K66" i="9"/>
  <c r="L66" i="9" s="1"/>
  <c r="M66" i="9" s="1"/>
  <c r="N66" i="9" s="1"/>
  <c r="O66" i="9" s="1"/>
  <c r="P66" i="9" s="1"/>
  <c r="Q66" i="9" s="1"/>
  <c r="B66" i="9"/>
  <c r="C66" i="9" s="1"/>
  <c r="D66" i="9" s="1"/>
  <c r="E66" i="9" s="1"/>
  <c r="F66" i="9" s="1"/>
  <c r="G66" i="9" s="1"/>
  <c r="H66" i="9" s="1"/>
  <c r="I66" i="9" s="1"/>
  <c r="J66" i="9" s="1"/>
  <c r="E65" i="9"/>
  <c r="F65" i="9" s="1"/>
  <c r="G65" i="9" s="1"/>
  <c r="H65" i="9" s="1"/>
  <c r="I65" i="9" s="1"/>
  <c r="J65" i="9" s="1"/>
  <c r="K65" i="9" s="1"/>
  <c r="L65" i="9" s="1"/>
  <c r="M65" i="9" s="1"/>
  <c r="N65" i="9" s="1"/>
  <c r="O65" i="9" s="1"/>
  <c r="P65" i="9" s="1"/>
  <c r="Q65" i="9" s="1"/>
  <c r="C65" i="9"/>
  <c r="D65" i="9" s="1"/>
  <c r="B65" i="9"/>
  <c r="E64" i="9"/>
  <c r="F64" i="9" s="1"/>
  <c r="G64" i="9" s="1"/>
  <c r="H64" i="9" s="1"/>
  <c r="I64" i="9" s="1"/>
  <c r="J64" i="9" s="1"/>
  <c r="K64" i="9" s="1"/>
  <c r="L64" i="9" s="1"/>
  <c r="M64" i="9" s="1"/>
  <c r="N64" i="9" s="1"/>
  <c r="O64" i="9" s="1"/>
  <c r="P64" i="9" s="1"/>
  <c r="Q64" i="9" s="1"/>
  <c r="C64" i="9"/>
  <c r="D64" i="9" s="1"/>
  <c r="B64" i="9"/>
  <c r="E63" i="9"/>
  <c r="F63" i="9" s="1"/>
  <c r="G63" i="9" s="1"/>
  <c r="H63" i="9" s="1"/>
  <c r="I63" i="9" s="1"/>
  <c r="J63" i="9" s="1"/>
  <c r="K63" i="9" s="1"/>
  <c r="L63" i="9" s="1"/>
  <c r="M63" i="9" s="1"/>
  <c r="N63" i="9" s="1"/>
  <c r="O63" i="9" s="1"/>
  <c r="P63" i="9" s="1"/>
  <c r="Q63" i="9" s="1"/>
  <c r="C63" i="9"/>
  <c r="D63" i="9" s="1"/>
  <c r="B63" i="9"/>
  <c r="C62" i="9"/>
  <c r="D62" i="9" s="1"/>
  <c r="E62" i="9" s="1"/>
  <c r="F62" i="9" s="1"/>
  <c r="G62" i="9" s="1"/>
  <c r="H62" i="9" s="1"/>
  <c r="I62" i="9" s="1"/>
  <c r="J62" i="9" s="1"/>
  <c r="K62" i="9" s="1"/>
  <c r="L62" i="9" s="1"/>
  <c r="M62" i="9" s="1"/>
  <c r="N62" i="9" s="1"/>
  <c r="O62" i="9" s="1"/>
  <c r="P62" i="9" s="1"/>
  <c r="Q62" i="9" s="1"/>
  <c r="B62" i="9"/>
  <c r="E61" i="9"/>
  <c r="F61" i="9" s="1"/>
  <c r="G61" i="9" s="1"/>
  <c r="H61" i="9" s="1"/>
  <c r="I61" i="9" s="1"/>
  <c r="J61" i="9" s="1"/>
  <c r="K61" i="9" s="1"/>
  <c r="L61" i="9" s="1"/>
  <c r="M61" i="9" s="1"/>
  <c r="N61" i="9" s="1"/>
  <c r="O61" i="9" s="1"/>
  <c r="P61" i="9" s="1"/>
  <c r="Q61" i="9" s="1"/>
  <c r="C61" i="9"/>
  <c r="D61" i="9" s="1"/>
  <c r="B61" i="9"/>
  <c r="E60" i="9"/>
  <c r="F60" i="9" s="1"/>
  <c r="G60" i="9" s="1"/>
  <c r="H60" i="9" s="1"/>
  <c r="I60" i="9" s="1"/>
  <c r="J60" i="9" s="1"/>
  <c r="K60" i="9" s="1"/>
  <c r="L60" i="9" s="1"/>
  <c r="M60" i="9" s="1"/>
  <c r="N60" i="9" s="1"/>
  <c r="O60" i="9" s="1"/>
  <c r="P60" i="9" s="1"/>
  <c r="Q60" i="9" s="1"/>
  <c r="C60" i="9"/>
  <c r="D60" i="9" s="1"/>
  <c r="B60" i="9"/>
  <c r="E59" i="9"/>
  <c r="F59" i="9" s="1"/>
  <c r="G59" i="9" s="1"/>
  <c r="H59" i="9" s="1"/>
  <c r="I59" i="9" s="1"/>
  <c r="J59" i="9" s="1"/>
  <c r="K59" i="9" s="1"/>
  <c r="L59" i="9" s="1"/>
  <c r="M59" i="9" s="1"/>
  <c r="N59" i="9" s="1"/>
  <c r="O59" i="9" s="1"/>
  <c r="P59" i="9" s="1"/>
  <c r="Q59" i="9" s="1"/>
  <c r="C59" i="9"/>
  <c r="D59" i="9" s="1"/>
  <c r="B59" i="9"/>
  <c r="C58" i="9"/>
  <c r="D58" i="9" s="1"/>
  <c r="E58" i="9" s="1"/>
  <c r="F58" i="9" s="1"/>
  <c r="G58" i="9" s="1"/>
  <c r="H58" i="9" s="1"/>
  <c r="I58" i="9" s="1"/>
  <c r="J58" i="9" s="1"/>
  <c r="K58" i="9" s="1"/>
  <c r="L58" i="9" s="1"/>
  <c r="M58" i="9" s="1"/>
  <c r="N58" i="9" s="1"/>
  <c r="O58" i="9" s="1"/>
  <c r="P58" i="9" s="1"/>
  <c r="Q58" i="9" s="1"/>
  <c r="B58" i="9"/>
  <c r="E57" i="9"/>
  <c r="F57" i="9" s="1"/>
  <c r="G57" i="9" s="1"/>
  <c r="H57" i="9" s="1"/>
  <c r="I57" i="9" s="1"/>
  <c r="J57" i="9" s="1"/>
  <c r="K57" i="9" s="1"/>
  <c r="L57" i="9" s="1"/>
  <c r="M57" i="9" s="1"/>
  <c r="N57" i="9" s="1"/>
  <c r="O57" i="9" s="1"/>
  <c r="P57" i="9" s="1"/>
  <c r="Q57" i="9" s="1"/>
  <c r="C57" i="9"/>
  <c r="D57" i="9" s="1"/>
  <c r="B57" i="9"/>
  <c r="E56" i="9"/>
  <c r="F56" i="9" s="1"/>
  <c r="G56" i="9" s="1"/>
  <c r="H56" i="9" s="1"/>
  <c r="I56" i="9" s="1"/>
  <c r="J56" i="9" s="1"/>
  <c r="K56" i="9" s="1"/>
  <c r="L56" i="9" s="1"/>
  <c r="M56" i="9" s="1"/>
  <c r="N56" i="9" s="1"/>
  <c r="O56" i="9" s="1"/>
  <c r="P56" i="9" s="1"/>
  <c r="Q56" i="9" s="1"/>
  <c r="C56" i="9"/>
  <c r="D56" i="9" s="1"/>
  <c r="B56" i="9"/>
  <c r="E55" i="9"/>
  <c r="F55" i="9" s="1"/>
  <c r="G55" i="9" s="1"/>
  <c r="H55" i="9" s="1"/>
  <c r="I55" i="9" s="1"/>
  <c r="J55" i="9" s="1"/>
  <c r="K55" i="9" s="1"/>
  <c r="L55" i="9" s="1"/>
  <c r="M55" i="9" s="1"/>
  <c r="N55" i="9" s="1"/>
  <c r="O55" i="9" s="1"/>
  <c r="P55" i="9" s="1"/>
  <c r="Q55" i="9" s="1"/>
  <c r="C55" i="9"/>
  <c r="D55" i="9" s="1"/>
  <c r="B55" i="9"/>
  <c r="C54" i="9"/>
  <c r="D54" i="9" s="1"/>
  <c r="E54" i="9" s="1"/>
  <c r="F54" i="9" s="1"/>
  <c r="G54" i="9" s="1"/>
  <c r="H54" i="9" s="1"/>
  <c r="I54" i="9" s="1"/>
  <c r="J54" i="9" s="1"/>
  <c r="K54" i="9" s="1"/>
  <c r="L54" i="9" s="1"/>
  <c r="M54" i="9" s="1"/>
  <c r="N54" i="9" s="1"/>
  <c r="O54" i="9" s="1"/>
  <c r="P54" i="9" s="1"/>
  <c r="Q54" i="9" s="1"/>
  <c r="B54" i="9"/>
  <c r="E53" i="9"/>
  <c r="F53" i="9" s="1"/>
  <c r="G53" i="9" s="1"/>
  <c r="H53" i="9" s="1"/>
  <c r="I53" i="9" s="1"/>
  <c r="J53" i="9" s="1"/>
  <c r="K53" i="9" s="1"/>
  <c r="L53" i="9" s="1"/>
  <c r="M53" i="9" s="1"/>
  <c r="N53" i="9" s="1"/>
  <c r="O53" i="9" s="1"/>
  <c r="P53" i="9" s="1"/>
  <c r="Q53" i="9" s="1"/>
  <c r="C53" i="9"/>
  <c r="D53" i="9" s="1"/>
  <c r="B53" i="9"/>
  <c r="E52" i="9"/>
  <c r="F52" i="9" s="1"/>
  <c r="G52" i="9" s="1"/>
  <c r="H52" i="9" s="1"/>
  <c r="I52" i="9" s="1"/>
  <c r="J52" i="9" s="1"/>
  <c r="K52" i="9" s="1"/>
  <c r="L52" i="9" s="1"/>
  <c r="M52" i="9" s="1"/>
  <c r="N52" i="9" s="1"/>
  <c r="O52" i="9" s="1"/>
  <c r="P52" i="9" s="1"/>
  <c r="Q52" i="9" s="1"/>
  <c r="C52" i="9"/>
  <c r="D52" i="9" s="1"/>
  <c r="B52" i="9"/>
  <c r="E51" i="9"/>
  <c r="F51" i="9" s="1"/>
  <c r="G51" i="9" s="1"/>
  <c r="H51" i="9" s="1"/>
  <c r="I51" i="9" s="1"/>
  <c r="J51" i="9" s="1"/>
  <c r="K51" i="9" s="1"/>
  <c r="L51" i="9" s="1"/>
  <c r="M51" i="9" s="1"/>
  <c r="N51" i="9" s="1"/>
  <c r="O51" i="9" s="1"/>
  <c r="P51" i="9" s="1"/>
  <c r="Q51" i="9" s="1"/>
  <c r="C51" i="9"/>
  <c r="D51" i="9" s="1"/>
  <c r="B51" i="9"/>
  <c r="C50" i="9"/>
  <c r="D50" i="9" s="1"/>
  <c r="E50" i="9" s="1"/>
  <c r="F50" i="9" s="1"/>
  <c r="G50" i="9" s="1"/>
  <c r="H50" i="9" s="1"/>
  <c r="I50" i="9" s="1"/>
  <c r="J50" i="9" s="1"/>
  <c r="K50" i="9" s="1"/>
  <c r="L50" i="9" s="1"/>
  <c r="M50" i="9" s="1"/>
  <c r="N50" i="9" s="1"/>
  <c r="O50" i="9" s="1"/>
  <c r="P50" i="9" s="1"/>
  <c r="Q50" i="9" s="1"/>
  <c r="B50" i="9"/>
  <c r="H49" i="9"/>
  <c r="I49" i="9" s="1"/>
  <c r="J49" i="9" s="1"/>
  <c r="K49" i="9" s="1"/>
  <c r="L49" i="9" s="1"/>
  <c r="M49" i="9" s="1"/>
  <c r="N49" i="9" s="1"/>
  <c r="O49" i="9" s="1"/>
  <c r="P49" i="9" s="1"/>
  <c r="Q49" i="9" s="1"/>
  <c r="E49" i="9"/>
  <c r="F49" i="9" s="1"/>
  <c r="G49" i="9" s="1"/>
  <c r="C49" i="9"/>
  <c r="D49" i="9" s="1"/>
  <c r="B49" i="9"/>
  <c r="E48" i="9"/>
  <c r="F48" i="9" s="1"/>
  <c r="G48" i="9" s="1"/>
  <c r="H48" i="9" s="1"/>
  <c r="I48" i="9" s="1"/>
  <c r="J48" i="9" s="1"/>
  <c r="K48" i="9" s="1"/>
  <c r="L48" i="9" s="1"/>
  <c r="M48" i="9" s="1"/>
  <c r="N48" i="9" s="1"/>
  <c r="O48" i="9" s="1"/>
  <c r="P48" i="9" s="1"/>
  <c r="Q48" i="9" s="1"/>
  <c r="C48" i="9"/>
  <c r="D48" i="9" s="1"/>
  <c r="B48" i="9"/>
  <c r="C47" i="9"/>
  <c r="D47" i="9" s="1"/>
  <c r="E47" i="9" s="1"/>
  <c r="F47" i="9" s="1"/>
  <c r="G47" i="9" s="1"/>
  <c r="H47" i="9" s="1"/>
  <c r="I47" i="9" s="1"/>
  <c r="J47" i="9" s="1"/>
  <c r="K47" i="9" s="1"/>
  <c r="L47" i="9" s="1"/>
  <c r="M47" i="9" s="1"/>
  <c r="N47" i="9" s="1"/>
  <c r="O47" i="9" s="1"/>
  <c r="P47" i="9" s="1"/>
  <c r="Q47" i="9" s="1"/>
  <c r="B47" i="9"/>
  <c r="E46" i="9"/>
  <c r="F46" i="9" s="1"/>
  <c r="G46" i="9" s="1"/>
  <c r="H46" i="9" s="1"/>
  <c r="I46" i="9" s="1"/>
  <c r="J46" i="9" s="1"/>
  <c r="K46" i="9" s="1"/>
  <c r="L46" i="9" s="1"/>
  <c r="M46" i="9" s="1"/>
  <c r="N46" i="9" s="1"/>
  <c r="O46" i="9" s="1"/>
  <c r="P46" i="9" s="1"/>
  <c r="Q46" i="9" s="1"/>
  <c r="C46" i="9"/>
  <c r="D46" i="9" s="1"/>
  <c r="B46" i="9"/>
  <c r="C45" i="9"/>
  <c r="D45" i="9" s="1"/>
  <c r="E45" i="9" s="1"/>
  <c r="F45" i="9" s="1"/>
  <c r="G45" i="9" s="1"/>
  <c r="H45" i="9" s="1"/>
  <c r="I45" i="9" s="1"/>
  <c r="J45" i="9" s="1"/>
  <c r="K45" i="9" s="1"/>
  <c r="L45" i="9" s="1"/>
  <c r="M45" i="9" s="1"/>
  <c r="N45" i="9" s="1"/>
  <c r="O45" i="9" s="1"/>
  <c r="P45" i="9" s="1"/>
  <c r="Q45" i="9" s="1"/>
  <c r="B45" i="9"/>
  <c r="P44" i="9"/>
  <c r="Q44" i="9" s="1"/>
  <c r="E44" i="9"/>
  <c r="F44" i="9" s="1"/>
  <c r="G44" i="9" s="1"/>
  <c r="H44" i="9" s="1"/>
  <c r="I44" i="9" s="1"/>
  <c r="J44" i="9" s="1"/>
  <c r="K44" i="9" s="1"/>
  <c r="L44" i="9" s="1"/>
  <c r="M44" i="9" s="1"/>
  <c r="N44" i="9" s="1"/>
  <c r="O44" i="9" s="1"/>
  <c r="C44" i="9"/>
  <c r="D44" i="9" s="1"/>
  <c r="B44" i="9"/>
  <c r="C43" i="9"/>
  <c r="D43" i="9" s="1"/>
  <c r="E43" i="9" s="1"/>
  <c r="F43" i="9" s="1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Q43" i="9" s="1"/>
  <c r="B43" i="9"/>
  <c r="C42" i="9"/>
  <c r="D42" i="9" s="1"/>
  <c r="E42" i="9" s="1"/>
  <c r="F42" i="9" s="1"/>
  <c r="G42" i="9" s="1"/>
  <c r="H42" i="9" s="1"/>
  <c r="I42" i="9" s="1"/>
  <c r="J42" i="9" s="1"/>
  <c r="K42" i="9" s="1"/>
  <c r="L42" i="9" s="1"/>
  <c r="M42" i="9" s="1"/>
  <c r="N42" i="9" s="1"/>
  <c r="O42" i="9" s="1"/>
  <c r="P42" i="9" s="1"/>
  <c r="Q42" i="9" s="1"/>
  <c r="B42" i="9"/>
  <c r="H41" i="9"/>
  <c r="I41" i="9" s="1"/>
  <c r="J41" i="9" s="1"/>
  <c r="K41" i="9" s="1"/>
  <c r="L41" i="9" s="1"/>
  <c r="M41" i="9" s="1"/>
  <c r="N41" i="9" s="1"/>
  <c r="O41" i="9" s="1"/>
  <c r="P41" i="9" s="1"/>
  <c r="Q41" i="9" s="1"/>
  <c r="E41" i="9"/>
  <c r="F41" i="9" s="1"/>
  <c r="G41" i="9" s="1"/>
  <c r="C41" i="9"/>
  <c r="D41" i="9" s="1"/>
  <c r="B41" i="9"/>
  <c r="E40" i="9"/>
  <c r="F40" i="9" s="1"/>
  <c r="G40" i="9" s="1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C40" i="9"/>
  <c r="D40" i="9" s="1"/>
  <c r="B40" i="9"/>
  <c r="C39" i="9"/>
  <c r="D39" i="9" s="1"/>
  <c r="E39" i="9" s="1"/>
  <c r="F39" i="9" s="1"/>
  <c r="G39" i="9" s="1"/>
  <c r="H39" i="9" s="1"/>
  <c r="I39" i="9" s="1"/>
  <c r="J39" i="9" s="1"/>
  <c r="K39" i="9" s="1"/>
  <c r="L39" i="9" s="1"/>
  <c r="M39" i="9" s="1"/>
  <c r="N39" i="9" s="1"/>
  <c r="O39" i="9" s="1"/>
  <c r="P39" i="9" s="1"/>
  <c r="Q39" i="9" s="1"/>
  <c r="B39" i="9"/>
  <c r="E38" i="9"/>
  <c r="F38" i="9" s="1"/>
  <c r="G38" i="9" s="1"/>
  <c r="H38" i="9" s="1"/>
  <c r="I38" i="9" s="1"/>
  <c r="J38" i="9" s="1"/>
  <c r="K38" i="9" s="1"/>
  <c r="L38" i="9" s="1"/>
  <c r="M38" i="9" s="1"/>
  <c r="N38" i="9" s="1"/>
  <c r="O38" i="9" s="1"/>
  <c r="P38" i="9" s="1"/>
  <c r="Q38" i="9" s="1"/>
  <c r="C38" i="9"/>
  <c r="D38" i="9" s="1"/>
  <c r="B38" i="9"/>
  <c r="C37" i="9"/>
  <c r="D37" i="9" s="1"/>
  <c r="E37" i="9" s="1"/>
  <c r="F37" i="9" s="1"/>
  <c r="G37" i="9" s="1"/>
  <c r="H37" i="9" s="1"/>
  <c r="I37" i="9" s="1"/>
  <c r="J37" i="9" s="1"/>
  <c r="K37" i="9" s="1"/>
  <c r="L37" i="9" s="1"/>
  <c r="M37" i="9" s="1"/>
  <c r="N37" i="9" s="1"/>
  <c r="O37" i="9" s="1"/>
  <c r="P37" i="9" s="1"/>
  <c r="Q37" i="9" s="1"/>
  <c r="B37" i="9"/>
  <c r="P36" i="9"/>
  <c r="Q36" i="9" s="1"/>
  <c r="E36" i="9"/>
  <c r="F36" i="9" s="1"/>
  <c r="G36" i="9" s="1"/>
  <c r="H36" i="9" s="1"/>
  <c r="I36" i="9" s="1"/>
  <c r="J36" i="9" s="1"/>
  <c r="K36" i="9" s="1"/>
  <c r="L36" i="9" s="1"/>
  <c r="M36" i="9" s="1"/>
  <c r="N36" i="9" s="1"/>
  <c r="O36" i="9" s="1"/>
  <c r="C36" i="9"/>
  <c r="D36" i="9" s="1"/>
  <c r="B36" i="9"/>
  <c r="C35" i="9"/>
  <c r="D35" i="9" s="1"/>
  <c r="E35" i="9" s="1"/>
  <c r="F35" i="9" s="1"/>
  <c r="G35" i="9" s="1"/>
  <c r="H35" i="9" s="1"/>
  <c r="I35" i="9" s="1"/>
  <c r="J35" i="9" s="1"/>
  <c r="K35" i="9" s="1"/>
  <c r="L35" i="9" s="1"/>
  <c r="M35" i="9" s="1"/>
  <c r="N35" i="9" s="1"/>
  <c r="O35" i="9" s="1"/>
  <c r="P35" i="9" s="1"/>
  <c r="Q35" i="9" s="1"/>
  <c r="B35" i="9"/>
  <c r="C34" i="9"/>
  <c r="D34" i="9" s="1"/>
  <c r="E34" i="9" s="1"/>
  <c r="F34" i="9" s="1"/>
  <c r="G34" i="9" s="1"/>
  <c r="H34" i="9" s="1"/>
  <c r="I34" i="9" s="1"/>
  <c r="J34" i="9" s="1"/>
  <c r="K34" i="9" s="1"/>
  <c r="L34" i="9" s="1"/>
  <c r="M34" i="9" s="1"/>
  <c r="N34" i="9" s="1"/>
  <c r="O34" i="9" s="1"/>
  <c r="P34" i="9" s="1"/>
  <c r="Q34" i="9" s="1"/>
  <c r="B34" i="9"/>
  <c r="D33" i="9"/>
  <c r="E33" i="9" s="1"/>
  <c r="F33" i="9" s="1"/>
  <c r="G33" i="9" s="1"/>
  <c r="H33" i="9" s="1"/>
  <c r="I33" i="9" s="1"/>
  <c r="J33" i="9" s="1"/>
  <c r="K33" i="9" s="1"/>
  <c r="L33" i="9" s="1"/>
  <c r="M33" i="9" s="1"/>
  <c r="N33" i="9" s="1"/>
  <c r="O33" i="9" s="1"/>
  <c r="P33" i="9" s="1"/>
  <c r="Q33" i="9" s="1"/>
  <c r="C33" i="9"/>
  <c r="B33" i="9"/>
  <c r="L32" i="9"/>
  <c r="M32" i="9" s="1"/>
  <c r="N32" i="9" s="1"/>
  <c r="O32" i="9" s="1"/>
  <c r="P32" i="9" s="1"/>
  <c r="Q32" i="9" s="1"/>
  <c r="D32" i="9"/>
  <c r="E32" i="9" s="1"/>
  <c r="F32" i="9" s="1"/>
  <c r="G32" i="9" s="1"/>
  <c r="H32" i="9" s="1"/>
  <c r="I32" i="9" s="1"/>
  <c r="J32" i="9" s="1"/>
  <c r="K32" i="9" s="1"/>
  <c r="C32" i="9"/>
  <c r="B32" i="9"/>
  <c r="D31" i="9"/>
  <c r="E31" i="9" s="1"/>
  <c r="F31" i="9" s="1"/>
  <c r="G31" i="9" s="1"/>
  <c r="H31" i="9" s="1"/>
  <c r="I31" i="9" s="1"/>
  <c r="J31" i="9" s="1"/>
  <c r="K31" i="9" s="1"/>
  <c r="L31" i="9" s="1"/>
  <c r="M31" i="9" s="1"/>
  <c r="N31" i="9" s="1"/>
  <c r="O31" i="9" s="1"/>
  <c r="P31" i="9" s="1"/>
  <c r="Q31" i="9" s="1"/>
  <c r="C31" i="9"/>
  <c r="B31" i="9"/>
  <c r="D30" i="9"/>
  <c r="E30" i="9" s="1"/>
  <c r="F30" i="9" s="1"/>
  <c r="G30" i="9" s="1"/>
  <c r="H30" i="9" s="1"/>
  <c r="I30" i="9" s="1"/>
  <c r="J30" i="9" s="1"/>
  <c r="K30" i="9" s="1"/>
  <c r="L30" i="9" s="1"/>
  <c r="M30" i="9" s="1"/>
  <c r="N30" i="9" s="1"/>
  <c r="O30" i="9" s="1"/>
  <c r="P30" i="9" s="1"/>
  <c r="Q30" i="9" s="1"/>
  <c r="C30" i="9"/>
  <c r="B30" i="9"/>
  <c r="D29" i="9"/>
  <c r="E29" i="9" s="1"/>
  <c r="F29" i="9" s="1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Q29" i="9" s="1"/>
  <c r="C29" i="9"/>
  <c r="B29" i="9"/>
  <c r="L28" i="9"/>
  <c r="M28" i="9" s="1"/>
  <c r="N28" i="9" s="1"/>
  <c r="O28" i="9" s="1"/>
  <c r="P28" i="9" s="1"/>
  <c r="Q28" i="9" s="1"/>
  <c r="H28" i="9"/>
  <c r="I28" i="9" s="1"/>
  <c r="J28" i="9" s="1"/>
  <c r="K28" i="9" s="1"/>
  <c r="D28" i="9"/>
  <c r="E28" i="9" s="1"/>
  <c r="F28" i="9" s="1"/>
  <c r="G28" i="9" s="1"/>
  <c r="C28" i="9"/>
  <c r="B28" i="9"/>
  <c r="D27" i="9"/>
  <c r="E27" i="9" s="1"/>
  <c r="F27" i="9" s="1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C27" i="9"/>
  <c r="B27" i="9"/>
  <c r="D26" i="9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C26" i="9"/>
  <c r="B26" i="9"/>
  <c r="H25" i="9"/>
  <c r="I25" i="9" s="1"/>
  <c r="J25" i="9" s="1"/>
  <c r="K25" i="9" s="1"/>
  <c r="L25" i="9" s="1"/>
  <c r="M25" i="9" s="1"/>
  <c r="N25" i="9" s="1"/>
  <c r="O25" i="9" s="1"/>
  <c r="P25" i="9" s="1"/>
  <c r="Q25" i="9" s="1"/>
  <c r="D25" i="9"/>
  <c r="E25" i="9" s="1"/>
  <c r="F25" i="9" s="1"/>
  <c r="G25" i="9" s="1"/>
  <c r="C25" i="9"/>
  <c r="B25" i="9"/>
  <c r="L24" i="9"/>
  <c r="M24" i="9" s="1"/>
  <c r="N24" i="9" s="1"/>
  <c r="O24" i="9" s="1"/>
  <c r="P24" i="9" s="1"/>
  <c r="Q24" i="9" s="1"/>
  <c r="H24" i="9"/>
  <c r="I24" i="9" s="1"/>
  <c r="J24" i="9" s="1"/>
  <c r="K24" i="9" s="1"/>
  <c r="D24" i="9"/>
  <c r="E24" i="9" s="1"/>
  <c r="F24" i="9" s="1"/>
  <c r="G24" i="9" s="1"/>
  <c r="C24" i="9"/>
  <c r="B24" i="9"/>
  <c r="D23" i="9"/>
  <c r="E23" i="9" s="1"/>
  <c r="F23" i="9" s="1"/>
  <c r="G23" i="9" s="1"/>
  <c r="H23" i="9" s="1"/>
  <c r="I23" i="9" s="1"/>
  <c r="J23" i="9" s="1"/>
  <c r="K23" i="9" s="1"/>
  <c r="L23" i="9" s="1"/>
  <c r="M23" i="9" s="1"/>
  <c r="N23" i="9" s="1"/>
  <c r="O23" i="9" s="1"/>
  <c r="P23" i="9" s="1"/>
  <c r="Q23" i="9" s="1"/>
  <c r="C23" i="9"/>
  <c r="B23" i="9"/>
  <c r="D22" i="9"/>
  <c r="E22" i="9" s="1"/>
  <c r="F22" i="9" s="1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Q22" i="9" s="1"/>
  <c r="C22" i="9"/>
  <c r="B22" i="9"/>
  <c r="D21" i="9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C21" i="9"/>
  <c r="B21" i="9"/>
  <c r="L20" i="9"/>
  <c r="M20" i="9" s="1"/>
  <c r="N20" i="9" s="1"/>
  <c r="O20" i="9" s="1"/>
  <c r="P20" i="9" s="1"/>
  <c r="Q20" i="9" s="1"/>
  <c r="H20" i="9"/>
  <c r="I20" i="9" s="1"/>
  <c r="J20" i="9" s="1"/>
  <c r="K20" i="9" s="1"/>
  <c r="D20" i="9"/>
  <c r="E20" i="9" s="1"/>
  <c r="F20" i="9" s="1"/>
  <c r="G20" i="9" s="1"/>
  <c r="C20" i="9"/>
  <c r="B20" i="9"/>
  <c r="H19" i="9"/>
  <c r="I19" i="9" s="1"/>
  <c r="J19" i="9" s="1"/>
  <c r="K19" i="9" s="1"/>
  <c r="L19" i="9" s="1"/>
  <c r="M19" i="9" s="1"/>
  <c r="N19" i="9" s="1"/>
  <c r="O19" i="9" s="1"/>
  <c r="P19" i="9" s="1"/>
  <c r="Q19" i="9" s="1"/>
  <c r="D19" i="9"/>
  <c r="E19" i="9" s="1"/>
  <c r="F19" i="9" s="1"/>
  <c r="G19" i="9" s="1"/>
  <c r="C19" i="9"/>
  <c r="B19" i="9"/>
  <c r="D18" i="9"/>
  <c r="E18" i="9" s="1"/>
  <c r="F18" i="9" s="1"/>
  <c r="G18" i="9" s="1"/>
  <c r="H18" i="9" s="1"/>
  <c r="I18" i="9" s="1"/>
  <c r="J18" i="9" s="1"/>
  <c r="K18" i="9" s="1"/>
  <c r="L18" i="9" s="1"/>
  <c r="M18" i="9" s="1"/>
  <c r="N18" i="9" s="1"/>
  <c r="O18" i="9" s="1"/>
  <c r="P18" i="9" s="1"/>
  <c r="Q18" i="9" s="1"/>
  <c r="C18" i="9"/>
  <c r="B18" i="9"/>
  <c r="C17" i="9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B17" i="9"/>
  <c r="C16" i="9"/>
  <c r="D16" i="9" s="1"/>
  <c r="E16" i="9" s="1"/>
  <c r="F16" i="9" s="1"/>
  <c r="G16" i="9" s="1"/>
  <c r="H16" i="9" s="1"/>
  <c r="I16" i="9" s="1"/>
  <c r="J16" i="9" s="1"/>
  <c r="K16" i="9" s="1"/>
  <c r="L16" i="9" s="1"/>
  <c r="M16" i="9" s="1"/>
  <c r="N16" i="9" s="1"/>
  <c r="O16" i="9" s="1"/>
  <c r="P16" i="9" s="1"/>
  <c r="Q16" i="9" s="1"/>
  <c r="B16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B15" i="9"/>
  <c r="D14" i="9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C14" i="9"/>
  <c r="B14" i="9"/>
  <c r="C13" i="9"/>
  <c r="D13" i="9" s="1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O13" i="9" s="1"/>
  <c r="P13" i="9" s="1"/>
  <c r="Q13" i="9" s="1"/>
  <c r="B13" i="9"/>
  <c r="C12" i="9"/>
  <c r="D12" i="9" s="1"/>
  <c r="E12" i="9" s="1"/>
  <c r="F12" i="9" s="1"/>
  <c r="G12" i="9" s="1"/>
  <c r="H12" i="9" s="1"/>
  <c r="I12" i="9" s="1"/>
  <c r="J12" i="9" s="1"/>
  <c r="K12" i="9" s="1"/>
  <c r="L12" i="9" s="1"/>
  <c r="M12" i="9" s="1"/>
  <c r="N12" i="9" s="1"/>
  <c r="O12" i="9" s="1"/>
  <c r="P12" i="9" s="1"/>
  <c r="Q12" i="9" s="1"/>
  <c r="B12" i="9"/>
  <c r="H11" i="9"/>
  <c r="I11" i="9" s="1"/>
  <c r="J11" i="9" s="1"/>
  <c r="K11" i="9" s="1"/>
  <c r="L11" i="9" s="1"/>
  <c r="M11" i="9" s="1"/>
  <c r="N11" i="9" s="1"/>
  <c r="O11" i="9" s="1"/>
  <c r="P11" i="9" s="1"/>
  <c r="Q11" i="9" s="1"/>
  <c r="D11" i="9"/>
  <c r="E11" i="9" s="1"/>
  <c r="F11" i="9" s="1"/>
  <c r="G11" i="9" s="1"/>
  <c r="C11" i="9"/>
  <c r="B11" i="9"/>
  <c r="D10" i="9"/>
  <c r="E10" i="9" s="1"/>
  <c r="F10" i="9" s="1"/>
  <c r="G10" i="9" s="1"/>
  <c r="H10" i="9" s="1"/>
  <c r="I10" i="9" s="1"/>
  <c r="J10" i="9" s="1"/>
  <c r="K10" i="9" s="1"/>
  <c r="L10" i="9" s="1"/>
  <c r="M10" i="9" s="1"/>
  <c r="N10" i="9" s="1"/>
  <c r="O10" i="9" s="1"/>
  <c r="P10" i="9" s="1"/>
  <c r="Q10" i="9" s="1"/>
  <c r="C10" i="9"/>
  <c r="B10" i="9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O9" i="9" s="1"/>
  <c r="P9" i="9" s="1"/>
  <c r="Q9" i="9" s="1"/>
  <c r="B9" i="9"/>
  <c r="C8" i="9"/>
  <c r="D8" i="9" s="1"/>
  <c r="E8" i="9" s="1"/>
  <c r="F8" i="9" s="1"/>
  <c r="G8" i="9" s="1"/>
  <c r="H8" i="9" s="1"/>
  <c r="I8" i="9" s="1"/>
  <c r="J8" i="9" s="1"/>
  <c r="K8" i="9" s="1"/>
  <c r="L8" i="9" s="1"/>
  <c r="M8" i="9" s="1"/>
  <c r="N8" i="9" s="1"/>
  <c r="O8" i="9" s="1"/>
  <c r="P8" i="9" s="1"/>
  <c r="Q8" i="9" s="1"/>
  <c r="B8" i="9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B7" i="9"/>
  <c r="Q7" i="9" l="1"/>
  <c r="C4" i="9" s="1"/>
  <c r="D4" i="9" s="1"/>
  <c r="E4" i="9" s="1"/>
  <c r="C3" i="9"/>
  <c r="C11" i="12"/>
  <c r="C7" i="10"/>
  <c r="D7" i="10" s="1"/>
  <c r="B8" i="10" s="1"/>
  <c r="C8" i="10" s="1"/>
  <c r="D11" i="12" l="1"/>
  <c r="C14" i="12" s="1"/>
  <c r="C15" i="12" s="1"/>
  <c r="D15" i="12" l="1"/>
  <c r="C5" i="13" s="1"/>
  <c r="C7" i="13" s="1"/>
  <c r="D21" i="12"/>
  <c r="B5" i="7" l="1"/>
  <c r="B3" i="6"/>
  <c r="B6" i="6"/>
  <c r="D19" i="4" l="1"/>
  <c r="B6" i="5" s="1"/>
  <c r="H10" i="7"/>
  <c r="H11" i="7"/>
  <c r="H12" i="7"/>
  <c r="H13" i="7"/>
  <c r="H14" i="7"/>
  <c r="H15" i="7"/>
  <c r="H16" i="7"/>
  <c r="H17" i="7"/>
  <c r="H18" i="7"/>
  <c r="H19" i="7"/>
  <c r="H9" i="7"/>
  <c r="D6" i="6"/>
  <c r="D3" i="6"/>
  <c r="B3" i="5"/>
  <c r="B4" i="5"/>
  <c r="B1" i="5"/>
  <c r="E17" i="4"/>
  <c r="F17" i="4" s="1"/>
  <c r="G17" i="4" s="1"/>
  <c r="E11" i="4"/>
  <c r="F11" i="4" s="1"/>
  <c r="G11" i="4" s="1"/>
  <c r="E12" i="4"/>
  <c r="F12" i="4" s="1"/>
  <c r="G12" i="4" s="1"/>
  <c r="E13" i="4"/>
  <c r="F13" i="4" s="1"/>
  <c r="G13" i="4" s="1"/>
  <c r="E14" i="4"/>
  <c r="F14" i="4" s="1"/>
  <c r="G14" i="4" s="1"/>
  <c r="E15" i="4"/>
  <c r="F15" i="4" s="1"/>
  <c r="G15" i="4" s="1"/>
  <c r="E16" i="4"/>
  <c r="F16" i="4" s="1"/>
  <c r="G16" i="4" s="1"/>
  <c r="E9" i="4"/>
  <c r="F9" i="4" s="1"/>
  <c r="G9" i="4" s="1"/>
  <c r="E10" i="4"/>
  <c r="F10" i="4" s="1"/>
  <c r="G10" i="4" s="1"/>
  <c r="E8" i="4"/>
  <c r="F8" i="4" s="1"/>
  <c r="G8" i="4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5" i="2"/>
  <c r="C5" i="2" s="1"/>
  <c r="E3" i="1"/>
  <c r="E4" i="1"/>
  <c r="E5" i="1"/>
  <c r="E6" i="1"/>
  <c r="E7" i="1"/>
  <c r="E8" i="1"/>
  <c r="E12" i="1"/>
  <c r="E20" i="1"/>
  <c r="E32" i="1"/>
  <c r="E39" i="1"/>
  <c r="E43" i="1"/>
  <c r="E56" i="1"/>
  <c r="E63" i="1"/>
  <c r="E72" i="1"/>
  <c r="E75" i="1"/>
  <c r="E79" i="1"/>
  <c r="E91" i="1"/>
  <c r="E108" i="1"/>
  <c r="E111" i="1"/>
  <c r="E115" i="1"/>
  <c r="E147" i="1"/>
  <c r="E151" i="1"/>
  <c r="E171" i="1"/>
  <c r="E183" i="1"/>
  <c r="E208" i="1"/>
  <c r="E215" i="1"/>
  <c r="E2" i="1"/>
  <c r="C193" i="1"/>
  <c r="C199" i="1" s="1"/>
  <c r="C205" i="1" s="1"/>
  <c r="C211" i="1" s="1"/>
  <c r="C217" i="1" s="1"/>
  <c r="C192" i="1"/>
  <c r="C198" i="1" s="1"/>
  <c r="C204" i="1" s="1"/>
  <c r="C210" i="1" s="1"/>
  <c r="C216" i="1" s="1"/>
  <c r="C191" i="1"/>
  <c r="C197" i="1" s="1"/>
  <c r="C203" i="1" s="1"/>
  <c r="C209" i="1" s="1"/>
  <c r="C215" i="1" s="1"/>
  <c r="C190" i="1"/>
  <c r="C196" i="1" s="1"/>
  <c r="C202" i="1" s="1"/>
  <c r="C208" i="1" s="1"/>
  <c r="C214" i="1" s="1"/>
  <c r="C189" i="1"/>
  <c r="C195" i="1" s="1"/>
  <c r="C201" i="1" s="1"/>
  <c r="C207" i="1" s="1"/>
  <c r="C213" i="1" s="1"/>
  <c r="C188" i="1"/>
  <c r="C194" i="1" s="1"/>
  <c r="C200" i="1" s="1"/>
  <c r="C206" i="1" s="1"/>
  <c r="C212" i="1" s="1"/>
  <c r="C157" i="1"/>
  <c r="C163" i="1" s="1"/>
  <c r="C169" i="1" s="1"/>
  <c r="C175" i="1" s="1"/>
  <c r="C181" i="1" s="1"/>
  <c r="C156" i="1"/>
  <c r="C162" i="1" s="1"/>
  <c r="C168" i="1" s="1"/>
  <c r="C174" i="1" s="1"/>
  <c r="C180" i="1" s="1"/>
  <c r="E180" i="1" s="1"/>
  <c r="C155" i="1"/>
  <c r="C161" i="1" s="1"/>
  <c r="C167" i="1" s="1"/>
  <c r="C173" i="1" s="1"/>
  <c r="C179" i="1" s="1"/>
  <c r="E179" i="1" s="1"/>
  <c r="C154" i="1"/>
  <c r="C160" i="1" s="1"/>
  <c r="C166" i="1" s="1"/>
  <c r="C172" i="1" s="1"/>
  <c r="C178" i="1" s="1"/>
  <c r="C153" i="1"/>
  <c r="C159" i="1" s="1"/>
  <c r="C165" i="1" s="1"/>
  <c r="C171" i="1" s="1"/>
  <c r="C177" i="1" s="1"/>
  <c r="C152" i="1"/>
  <c r="C158" i="1" s="1"/>
  <c r="C164" i="1" s="1"/>
  <c r="C170" i="1" s="1"/>
  <c r="C176" i="1" s="1"/>
  <c r="C121" i="1"/>
  <c r="C127" i="1" s="1"/>
  <c r="C133" i="1" s="1"/>
  <c r="C139" i="1" s="1"/>
  <c r="C145" i="1" s="1"/>
  <c r="C120" i="1"/>
  <c r="C126" i="1" s="1"/>
  <c r="C132" i="1" s="1"/>
  <c r="C138" i="1" s="1"/>
  <c r="C144" i="1" s="1"/>
  <c r="E144" i="1" s="1"/>
  <c r="C119" i="1"/>
  <c r="C125" i="1" s="1"/>
  <c r="C131" i="1" s="1"/>
  <c r="C137" i="1" s="1"/>
  <c r="C143" i="1" s="1"/>
  <c r="E143" i="1" s="1"/>
  <c r="C118" i="1"/>
  <c r="C124" i="1" s="1"/>
  <c r="C130" i="1" s="1"/>
  <c r="C136" i="1" s="1"/>
  <c r="C142" i="1" s="1"/>
  <c r="C117" i="1"/>
  <c r="C123" i="1" s="1"/>
  <c r="C129" i="1" s="1"/>
  <c r="C135" i="1" s="1"/>
  <c r="C141" i="1" s="1"/>
  <c r="C116" i="1"/>
  <c r="C122" i="1" s="1"/>
  <c r="C128" i="1" s="1"/>
  <c r="C134" i="1" s="1"/>
  <c r="C140" i="1" s="1"/>
  <c r="C85" i="1"/>
  <c r="C91" i="1" s="1"/>
  <c r="C97" i="1" s="1"/>
  <c r="C103" i="1" s="1"/>
  <c r="C109" i="1" s="1"/>
  <c r="C84" i="1"/>
  <c r="C90" i="1" s="1"/>
  <c r="C96" i="1" s="1"/>
  <c r="C102" i="1" s="1"/>
  <c r="C108" i="1" s="1"/>
  <c r="C83" i="1"/>
  <c r="C89" i="1" s="1"/>
  <c r="C95" i="1" s="1"/>
  <c r="C101" i="1" s="1"/>
  <c r="C107" i="1" s="1"/>
  <c r="E107" i="1" s="1"/>
  <c r="C82" i="1"/>
  <c r="C88" i="1" s="1"/>
  <c r="C94" i="1" s="1"/>
  <c r="C100" i="1" s="1"/>
  <c r="C106" i="1" s="1"/>
  <c r="C81" i="1"/>
  <c r="C87" i="1" s="1"/>
  <c r="C93" i="1" s="1"/>
  <c r="C99" i="1" s="1"/>
  <c r="C105" i="1" s="1"/>
  <c r="C80" i="1"/>
  <c r="C86" i="1" s="1"/>
  <c r="C92" i="1" s="1"/>
  <c r="C98" i="1" s="1"/>
  <c r="C104" i="1" s="1"/>
  <c r="B73" i="1"/>
  <c r="B109" i="1" s="1"/>
  <c r="B145" i="1" s="1"/>
  <c r="B181" i="1" s="1"/>
  <c r="B217" i="1" s="1"/>
  <c r="B72" i="1"/>
  <c r="B108" i="1" s="1"/>
  <c r="B144" i="1" s="1"/>
  <c r="B180" i="1" s="1"/>
  <c r="B216" i="1" s="1"/>
  <c r="B71" i="1"/>
  <c r="B107" i="1" s="1"/>
  <c r="B143" i="1" s="1"/>
  <c r="B179" i="1" s="1"/>
  <c r="B215" i="1" s="1"/>
  <c r="B70" i="1"/>
  <c r="B106" i="1" s="1"/>
  <c r="B142" i="1" s="1"/>
  <c r="B178" i="1" s="1"/>
  <c r="B214" i="1" s="1"/>
  <c r="E214" i="1" s="1"/>
  <c r="B69" i="1"/>
  <c r="B105" i="1" s="1"/>
  <c r="B141" i="1" s="1"/>
  <c r="B177" i="1" s="1"/>
  <c r="B213" i="1" s="1"/>
  <c r="E213" i="1" s="1"/>
  <c r="B68" i="1"/>
  <c r="B104" i="1" s="1"/>
  <c r="B140" i="1" s="1"/>
  <c r="B176" i="1" s="1"/>
  <c r="B212" i="1" s="1"/>
  <c r="B67" i="1"/>
  <c r="B103" i="1" s="1"/>
  <c r="B139" i="1" s="1"/>
  <c r="B175" i="1" s="1"/>
  <c r="B211" i="1" s="1"/>
  <c r="B66" i="1"/>
  <c r="B102" i="1" s="1"/>
  <c r="B138" i="1" s="1"/>
  <c r="B174" i="1" s="1"/>
  <c r="B210" i="1" s="1"/>
  <c r="E210" i="1" s="1"/>
  <c r="B65" i="1"/>
  <c r="B101" i="1" s="1"/>
  <c r="B137" i="1" s="1"/>
  <c r="B173" i="1" s="1"/>
  <c r="B209" i="1" s="1"/>
  <c r="E209" i="1" s="1"/>
  <c r="B64" i="1"/>
  <c r="B100" i="1" s="1"/>
  <c r="B136" i="1" s="1"/>
  <c r="B172" i="1" s="1"/>
  <c r="B208" i="1" s="1"/>
  <c r="B63" i="1"/>
  <c r="B99" i="1" s="1"/>
  <c r="B135" i="1" s="1"/>
  <c r="B171" i="1" s="1"/>
  <c r="B207" i="1" s="1"/>
  <c r="B62" i="1"/>
  <c r="B98" i="1" s="1"/>
  <c r="B134" i="1" s="1"/>
  <c r="B170" i="1" s="1"/>
  <c r="B206" i="1" s="1"/>
  <c r="B61" i="1"/>
  <c r="B97" i="1" s="1"/>
  <c r="B133" i="1" s="1"/>
  <c r="B169" i="1" s="1"/>
  <c r="B205" i="1" s="1"/>
  <c r="B60" i="1"/>
  <c r="B96" i="1" s="1"/>
  <c r="B132" i="1" s="1"/>
  <c r="B168" i="1" s="1"/>
  <c r="B204" i="1" s="1"/>
  <c r="B59" i="1"/>
  <c r="B95" i="1" s="1"/>
  <c r="B131" i="1" s="1"/>
  <c r="B167" i="1" s="1"/>
  <c r="B203" i="1" s="1"/>
  <c r="E203" i="1" s="1"/>
  <c r="B58" i="1"/>
  <c r="B94" i="1" s="1"/>
  <c r="B130" i="1" s="1"/>
  <c r="B166" i="1" s="1"/>
  <c r="B202" i="1" s="1"/>
  <c r="E202" i="1" s="1"/>
  <c r="B57" i="1"/>
  <c r="B93" i="1" s="1"/>
  <c r="B129" i="1" s="1"/>
  <c r="B165" i="1" s="1"/>
  <c r="B201" i="1" s="1"/>
  <c r="B56" i="1"/>
  <c r="B92" i="1" s="1"/>
  <c r="B128" i="1" s="1"/>
  <c r="B164" i="1" s="1"/>
  <c r="B200" i="1" s="1"/>
  <c r="B55" i="1"/>
  <c r="B91" i="1" s="1"/>
  <c r="B127" i="1" s="1"/>
  <c r="B163" i="1" s="1"/>
  <c r="B199" i="1" s="1"/>
  <c r="B54" i="1"/>
  <c r="B90" i="1" s="1"/>
  <c r="B126" i="1" s="1"/>
  <c r="B162" i="1" s="1"/>
  <c r="B198" i="1" s="1"/>
  <c r="E198" i="1" s="1"/>
  <c r="B53" i="1"/>
  <c r="B89" i="1" s="1"/>
  <c r="B125" i="1" s="1"/>
  <c r="B161" i="1" s="1"/>
  <c r="B197" i="1" s="1"/>
  <c r="E197" i="1" s="1"/>
  <c r="B52" i="1"/>
  <c r="B88" i="1" s="1"/>
  <c r="B124" i="1" s="1"/>
  <c r="B160" i="1" s="1"/>
  <c r="B196" i="1" s="1"/>
  <c r="E196" i="1" s="1"/>
  <c r="B51" i="1"/>
  <c r="B87" i="1" s="1"/>
  <c r="B123" i="1" s="1"/>
  <c r="B159" i="1" s="1"/>
  <c r="B195" i="1" s="1"/>
  <c r="B50" i="1"/>
  <c r="B86" i="1" s="1"/>
  <c r="B122" i="1" s="1"/>
  <c r="B158" i="1" s="1"/>
  <c r="B194" i="1" s="1"/>
  <c r="E194" i="1" s="1"/>
  <c r="C49" i="1"/>
  <c r="C55" i="1" s="1"/>
  <c r="C61" i="1" s="1"/>
  <c r="C67" i="1" s="1"/>
  <c r="C73" i="1" s="1"/>
  <c r="B49" i="1"/>
  <c r="B85" i="1" s="1"/>
  <c r="B121" i="1" s="1"/>
  <c r="B157" i="1" s="1"/>
  <c r="B193" i="1" s="1"/>
  <c r="C48" i="1"/>
  <c r="C54" i="1" s="1"/>
  <c r="C60" i="1" s="1"/>
  <c r="C66" i="1" s="1"/>
  <c r="C72" i="1" s="1"/>
  <c r="B48" i="1"/>
  <c r="B84" i="1" s="1"/>
  <c r="B120" i="1" s="1"/>
  <c r="B156" i="1" s="1"/>
  <c r="B192" i="1" s="1"/>
  <c r="E192" i="1" s="1"/>
  <c r="C47" i="1"/>
  <c r="C53" i="1" s="1"/>
  <c r="C59" i="1" s="1"/>
  <c r="C65" i="1" s="1"/>
  <c r="C71" i="1" s="1"/>
  <c r="B47" i="1"/>
  <c r="B83" i="1" s="1"/>
  <c r="B119" i="1" s="1"/>
  <c r="B155" i="1" s="1"/>
  <c r="B191" i="1" s="1"/>
  <c r="E191" i="1" s="1"/>
  <c r="C46" i="1"/>
  <c r="C52" i="1" s="1"/>
  <c r="C58" i="1" s="1"/>
  <c r="C64" i="1" s="1"/>
  <c r="C70" i="1" s="1"/>
  <c r="B46" i="1"/>
  <c r="B82" i="1" s="1"/>
  <c r="B118" i="1" s="1"/>
  <c r="B154" i="1" s="1"/>
  <c r="B190" i="1" s="1"/>
  <c r="E190" i="1" s="1"/>
  <c r="C45" i="1"/>
  <c r="C51" i="1" s="1"/>
  <c r="C57" i="1" s="1"/>
  <c r="C63" i="1" s="1"/>
  <c r="C69" i="1" s="1"/>
  <c r="B45" i="1"/>
  <c r="B81" i="1" s="1"/>
  <c r="B117" i="1" s="1"/>
  <c r="B153" i="1" s="1"/>
  <c r="B189" i="1" s="1"/>
  <c r="C44" i="1"/>
  <c r="C50" i="1" s="1"/>
  <c r="C56" i="1" s="1"/>
  <c r="C62" i="1" s="1"/>
  <c r="C68" i="1" s="1"/>
  <c r="B44" i="1"/>
  <c r="B80" i="1" s="1"/>
  <c r="B116" i="1" s="1"/>
  <c r="B152" i="1" s="1"/>
  <c r="B188" i="1" s="1"/>
  <c r="B43" i="1"/>
  <c r="B79" i="1" s="1"/>
  <c r="B115" i="1" s="1"/>
  <c r="B151" i="1" s="1"/>
  <c r="B187" i="1" s="1"/>
  <c r="E187" i="1" s="1"/>
  <c r="B42" i="1"/>
  <c r="B78" i="1" s="1"/>
  <c r="B114" i="1" s="1"/>
  <c r="B150" i="1" s="1"/>
  <c r="B186" i="1" s="1"/>
  <c r="E186" i="1" s="1"/>
  <c r="B41" i="1"/>
  <c r="E41" i="1" s="1"/>
  <c r="B40" i="1"/>
  <c r="B76" i="1" s="1"/>
  <c r="B112" i="1" s="1"/>
  <c r="B148" i="1" s="1"/>
  <c r="B184" i="1" s="1"/>
  <c r="E184" i="1" s="1"/>
  <c r="B39" i="1"/>
  <c r="B75" i="1" s="1"/>
  <c r="B111" i="1" s="1"/>
  <c r="B147" i="1" s="1"/>
  <c r="B183" i="1" s="1"/>
  <c r="B38" i="1"/>
  <c r="B74" i="1" s="1"/>
  <c r="B110" i="1" s="1"/>
  <c r="B146" i="1" s="1"/>
  <c r="B182" i="1" s="1"/>
  <c r="E182" i="1" s="1"/>
  <c r="C13" i="1"/>
  <c r="C19" i="1" s="1"/>
  <c r="C12" i="1"/>
  <c r="C18" i="1" s="1"/>
  <c r="C24" i="1" s="1"/>
  <c r="C30" i="1" s="1"/>
  <c r="C36" i="1" s="1"/>
  <c r="E36" i="1" s="1"/>
  <c r="C11" i="1"/>
  <c r="C17" i="1" s="1"/>
  <c r="C23" i="1" s="1"/>
  <c r="C29" i="1" s="1"/>
  <c r="C35" i="1" s="1"/>
  <c r="E35" i="1" s="1"/>
  <c r="C10" i="1"/>
  <c r="C16" i="1" s="1"/>
  <c r="C22" i="1" s="1"/>
  <c r="C28" i="1" s="1"/>
  <c r="C34" i="1" s="1"/>
  <c r="E34" i="1" s="1"/>
  <c r="C9" i="1"/>
  <c r="E9" i="1" s="1"/>
  <c r="C8" i="1"/>
  <c r="C14" i="1" s="1"/>
  <c r="C20" i="1" s="1"/>
  <c r="C26" i="1" s="1"/>
  <c r="C32" i="1" s="1"/>
  <c r="J12" i="2" l="1"/>
  <c r="I12" i="2"/>
  <c r="H12" i="2"/>
  <c r="J19" i="2"/>
  <c r="I19" i="2"/>
  <c r="H19" i="2"/>
  <c r="J11" i="2"/>
  <c r="I11" i="2"/>
  <c r="H11" i="2"/>
  <c r="B6" i="7"/>
  <c r="E10" i="7" s="1"/>
  <c r="B7" i="6"/>
  <c r="F7" i="6" s="1"/>
  <c r="J18" i="2"/>
  <c r="I18" i="2"/>
  <c r="H18" i="2"/>
  <c r="J10" i="2"/>
  <c r="I10" i="2"/>
  <c r="H10" i="2"/>
  <c r="J15" i="2"/>
  <c r="I15" i="2"/>
  <c r="H15" i="2"/>
  <c r="J7" i="2"/>
  <c r="I7" i="2"/>
  <c r="H7" i="2"/>
  <c r="J20" i="2"/>
  <c r="I20" i="2"/>
  <c r="H20" i="2"/>
  <c r="J9" i="2"/>
  <c r="I9" i="2"/>
  <c r="H9" i="2"/>
  <c r="J8" i="2"/>
  <c r="I8" i="2"/>
  <c r="H8" i="2"/>
  <c r="J14" i="2"/>
  <c r="I14" i="2"/>
  <c r="H14" i="2"/>
  <c r="J6" i="2"/>
  <c r="I6" i="2"/>
  <c r="H6" i="2"/>
  <c r="I17" i="2"/>
  <c r="J17" i="2"/>
  <c r="H17" i="2"/>
  <c r="J16" i="2"/>
  <c r="I16" i="2"/>
  <c r="H16" i="2"/>
  <c r="J5" i="2"/>
  <c r="I5" i="2"/>
  <c r="H5" i="2"/>
  <c r="J13" i="2"/>
  <c r="H13" i="2"/>
  <c r="I13" i="2"/>
  <c r="E60" i="1"/>
  <c r="E87" i="1"/>
  <c r="B2" i="6"/>
  <c r="D2" i="6" s="1"/>
  <c r="B1" i="7"/>
  <c r="B4" i="7"/>
  <c r="E11" i="7" s="1"/>
  <c r="F11" i="7" s="1"/>
  <c r="G11" i="7" s="1"/>
  <c r="I11" i="7" s="1"/>
  <c r="B5" i="6"/>
  <c r="D5" i="6" s="1"/>
  <c r="E176" i="1"/>
  <c r="E188" i="1"/>
  <c r="E206" i="1"/>
  <c r="E103" i="1"/>
  <c r="C15" i="1"/>
  <c r="C21" i="1" s="1"/>
  <c r="C27" i="1" s="1"/>
  <c r="C33" i="1" s="1"/>
  <c r="E33" i="1" s="1"/>
  <c r="E168" i="1"/>
  <c r="E99" i="1"/>
  <c r="E71" i="1"/>
  <c r="E189" i="1"/>
  <c r="E193" i="1"/>
  <c r="E164" i="1"/>
  <c r="E124" i="1"/>
  <c r="E96" i="1"/>
  <c r="E68" i="1"/>
  <c r="E52" i="1"/>
  <c r="E24" i="1"/>
  <c r="B3" i="7"/>
  <c r="B4" i="6"/>
  <c r="D4" i="6" s="1"/>
  <c r="E11" i="1"/>
  <c r="E205" i="1"/>
  <c r="E212" i="1"/>
  <c r="E175" i="1"/>
  <c r="E104" i="1"/>
  <c r="E59" i="1"/>
  <c r="E136" i="1"/>
  <c r="E131" i="1"/>
  <c r="E55" i="1"/>
  <c r="E201" i="1"/>
  <c r="E217" i="1"/>
  <c r="E140" i="1"/>
  <c r="E216" i="1"/>
  <c r="E163" i="1"/>
  <c r="E119" i="1"/>
  <c r="E92" i="1"/>
  <c r="E67" i="1"/>
  <c r="E51" i="1"/>
  <c r="E23" i="1"/>
  <c r="B77" i="1"/>
  <c r="B113" i="1" s="1"/>
  <c r="B149" i="1" s="1"/>
  <c r="B185" i="1" s="1"/>
  <c r="E185" i="1" s="1"/>
  <c r="E159" i="1"/>
  <c r="E64" i="1"/>
  <c r="E47" i="1"/>
  <c r="F4" i="6"/>
  <c r="B8" i="5"/>
  <c r="F6" i="6"/>
  <c r="K3" i="6"/>
  <c r="M3" i="6"/>
  <c r="M6" i="6"/>
  <c r="K6" i="6"/>
  <c r="F3" i="6"/>
  <c r="K4" i="6"/>
  <c r="M4" i="6"/>
  <c r="E18" i="7"/>
  <c r="E9" i="7"/>
  <c r="K7" i="6"/>
  <c r="M7" i="6"/>
  <c r="D7" i="6"/>
  <c r="B9" i="5"/>
  <c r="B11" i="5" s="1"/>
  <c r="B15" i="5" s="1"/>
  <c r="D9" i="6"/>
  <c r="D10" i="6" s="1"/>
  <c r="C25" i="1"/>
  <c r="E19" i="1"/>
  <c r="E211" i="1"/>
  <c r="E195" i="1"/>
  <c r="E123" i="1"/>
  <c r="E199" i="1"/>
  <c r="E155" i="1"/>
  <c r="E139" i="1"/>
  <c r="E127" i="1"/>
  <c r="E95" i="1"/>
  <c r="E172" i="1"/>
  <c r="E160" i="1"/>
  <c r="E116" i="1"/>
  <c r="E76" i="1"/>
  <c r="E16" i="1"/>
  <c r="E167" i="1"/>
  <c r="E135" i="1"/>
  <c r="E27" i="1"/>
  <c r="E200" i="1"/>
  <c r="E152" i="1"/>
  <c r="E132" i="1"/>
  <c r="E80" i="1"/>
  <c r="E40" i="1"/>
  <c r="E28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29" i="1"/>
  <c r="E21" i="1"/>
  <c r="E17" i="1"/>
  <c r="E13" i="1"/>
  <c r="E207" i="1"/>
  <c r="E83" i="1"/>
  <c r="E15" i="1"/>
  <c r="E204" i="1"/>
  <c r="E156" i="1"/>
  <c r="E148" i="1"/>
  <c r="E128" i="1"/>
  <c r="E120" i="1"/>
  <c r="E112" i="1"/>
  <c r="E100" i="1"/>
  <c r="E88" i="1"/>
  <c r="E84" i="1"/>
  <c r="E48" i="1"/>
  <c r="E44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0" i="1"/>
  <c r="E26" i="1"/>
  <c r="E22" i="1"/>
  <c r="E18" i="1"/>
  <c r="E14" i="1"/>
  <c r="E10" i="1"/>
  <c r="F5" i="6" l="1"/>
  <c r="E14" i="7"/>
  <c r="F2" i="6"/>
  <c r="H4" i="6" s="1"/>
  <c r="E16" i="7"/>
  <c r="F16" i="7" s="1"/>
  <c r="G16" i="7" s="1"/>
  <c r="I16" i="7" s="1"/>
  <c r="K2" i="6"/>
  <c r="E15" i="7"/>
  <c r="E13" i="7"/>
  <c r="F13" i="7" s="1"/>
  <c r="G13" i="7" s="1"/>
  <c r="I13" i="7" s="1"/>
  <c r="K5" i="6"/>
  <c r="E19" i="7"/>
  <c r="E17" i="7"/>
  <c r="H3" i="6"/>
  <c r="B9" i="6"/>
  <c r="B10" i="6" s="1"/>
  <c r="E12" i="7"/>
  <c r="M5" i="6"/>
  <c r="M2" i="6"/>
  <c r="M9" i="6"/>
  <c r="M10" i="6" s="1"/>
  <c r="K9" i="6"/>
  <c r="K10" i="6" s="1"/>
  <c r="F19" i="7"/>
  <c r="G19" i="7" s="1"/>
  <c r="I19" i="7" s="1"/>
  <c r="F15" i="7"/>
  <c r="G15" i="7" s="1"/>
  <c r="I15" i="7" s="1"/>
  <c r="F18" i="7"/>
  <c r="G18" i="7" s="1"/>
  <c r="I18" i="7" s="1"/>
  <c r="F9" i="7"/>
  <c r="G9" i="7" s="1"/>
  <c r="F14" i="7"/>
  <c r="G14" i="7" s="1"/>
  <c r="I14" i="7" s="1"/>
  <c r="F17" i="7"/>
  <c r="G17" i="7" s="1"/>
  <c r="I17" i="7" s="1"/>
  <c r="F12" i="7"/>
  <c r="G12" i="7" s="1"/>
  <c r="I12" i="7" s="1"/>
  <c r="F10" i="7"/>
  <c r="G10" i="7" s="1"/>
  <c r="I10" i="7" s="1"/>
  <c r="D12" i="6"/>
  <c r="C31" i="1"/>
  <c r="E25" i="1"/>
  <c r="F9" i="6" l="1"/>
  <c r="F10" i="6" s="1"/>
  <c r="D14" i="2"/>
  <c r="B12" i="6"/>
  <c r="F12" i="6"/>
  <c r="F15" i="6" s="1"/>
  <c r="I4" i="6" s="1"/>
  <c r="M12" i="6"/>
  <c r="M15" i="6" s="1"/>
  <c r="K12" i="6"/>
  <c r="K15" i="6" s="1"/>
  <c r="I9" i="7"/>
  <c r="D15" i="6"/>
  <c r="I3" i="6" s="1"/>
  <c r="C37" i="1"/>
  <c r="E37" i="1" s="1"/>
  <c r="E31" i="1"/>
  <c r="D9" i="2" s="1"/>
  <c r="D8" i="2" l="1"/>
  <c r="D15" i="2"/>
  <c r="D7" i="2"/>
  <c r="D11" i="2"/>
  <c r="D6" i="2"/>
  <c r="D12" i="2"/>
  <c r="D18" i="2"/>
  <c r="D5" i="2"/>
  <c r="D13" i="2"/>
  <c r="D10" i="2"/>
  <c r="D17" i="2"/>
  <c r="D20" i="2"/>
  <c r="D16" i="2"/>
  <c r="D19" i="2"/>
  <c r="I15" i="6"/>
  <c r="G8" i="2" l="1"/>
  <c r="G18" i="2"/>
  <c r="G12" i="2"/>
  <c r="G10" i="2"/>
  <c r="C8" i="3"/>
  <c r="C12" i="3"/>
  <c r="G19" i="2"/>
  <c r="C7" i="3"/>
  <c r="C11" i="3"/>
  <c r="G15" i="2"/>
  <c r="C2" i="3"/>
  <c r="C3" i="3" s="1"/>
  <c r="C4" i="3" s="1"/>
  <c r="G6" i="2"/>
  <c r="G17" i="2"/>
  <c r="G11" i="2"/>
  <c r="C1" i="3"/>
  <c r="G13" i="2"/>
  <c r="G7" i="2"/>
  <c r="G9" i="2"/>
  <c r="G20" i="2"/>
  <c r="G16" i="2"/>
  <c r="G14" i="2"/>
  <c r="E11" i="2" l="1"/>
  <c r="E13" i="2"/>
  <c r="E5" i="2"/>
  <c r="E6" i="2"/>
  <c r="E14" i="2"/>
  <c r="E16" i="2"/>
  <c r="E9" i="2"/>
  <c r="E17" i="2"/>
  <c r="E10" i="2"/>
  <c r="E18" i="2"/>
  <c r="E20" i="2"/>
  <c r="E7" i="2"/>
  <c r="E15" i="2"/>
  <c r="E19" i="2"/>
  <c r="E12" i="2"/>
  <c r="E8" i="2"/>
  <c r="F18" i="2"/>
  <c r="F15" i="2"/>
  <c r="F5" i="2"/>
  <c r="F14" i="2"/>
  <c r="F17" i="2"/>
  <c r="F13" i="2"/>
  <c r="F8" i="2"/>
  <c r="F11" i="2"/>
  <c r="F19" i="2"/>
  <c r="F16" i="2"/>
  <c r="F10" i="2"/>
  <c r="F7" i="2"/>
  <c r="F12" i="2"/>
  <c r="F6" i="2"/>
  <c r="F9" i="2"/>
  <c r="F20" i="2"/>
  <c r="C10" i="3"/>
  <c r="C9" i="3"/>
  <c r="C6" i="3" l="1"/>
</calcChain>
</file>

<file path=xl/sharedStrings.xml><?xml version="1.0" encoding="utf-8"?>
<sst xmlns="http://schemas.openxmlformats.org/spreadsheetml/2006/main" count="493" uniqueCount="287">
  <si>
    <t>Outcome</t>
  </si>
  <si>
    <t>Die 1</t>
  </si>
  <si>
    <t>Die 2</t>
  </si>
  <si>
    <t>Die 3</t>
  </si>
  <si>
    <t>Amount received</t>
  </si>
  <si>
    <t>Net payoff</t>
  </si>
  <si>
    <t>Initial payment</t>
  </si>
  <si>
    <t>Possibilities for</t>
  </si>
  <si>
    <t>Relative returns</t>
  </si>
  <si>
    <t>Probability</t>
  </si>
  <si>
    <t>Mean</t>
  </si>
  <si>
    <r>
      <t>E[X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</si>
  <si>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Variance</t>
  </si>
  <si>
    <t>Std Dev</t>
  </si>
  <si>
    <t>Downside semi-variance</t>
  </si>
  <si>
    <t>Additional columns if required</t>
  </si>
  <si>
    <r>
      <t>(µ-x)</t>
    </r>
    <r>
      <rPr>
        <vertAlign val="superscript"/>
        <sz val="11"/>
        <color theme="1"/>
        <rFont val="Calibri"/>
        <family val="2"/>
        <scheme val="minor"/>
      </rPr>
      <t>2</t>
    </r>
  </si>
  <si>
    <t>Downside?</t>
  </si>
  <si>
    <t>Shortfall probability</t>
  </si>
  <si>
    <t>Value at Risk</t>
  </si>
  <si>
    <t>Expected shortfall</t>
  </si>
  <si>
    <t>Rel returns</t>
  </si>
  <si>
    <t>Cum Prob before</t>
  </si>
  <si>
    <t>max(-35%-x,0)</t>
  </si>
  <si>
    <t>max(-50%-x,0)</t>
  </si>
  <si>
    <t>S</t>
  </si>
  <si>
    <t>K</t>
  </si>
  <si>
    <t>q</t>
  </si>
  <si>
    <t>r</t>
  </si>
  <si>
    <t>T-t</t>
  </si>
  <si>
    <t>years</t>
  </si>
  <si>
    <t>annual, continuous compounding</t>
  </si>
  <si>
    <r>
      <t xml:space="preserve">Trial </t>
    </r>
    <r>
      <rPr>
        <sz val="11"/>
        <color theme="1"/>
        <rFont val="Calibri"/>
        <family val="2"/>
      </rPr>
      <t>σ</t>
    </r>
  </si>
  <si>
    <t>d1</t>
  </si>
  <si>
    <t>d2</t>
  </si>
  <si>
    <t>p</t>
  </si>
  <si>
    <t>σ</t>
  </si>
  <si>
    <t>c</t>
  </si>
  <si>
    <t>No. of options</t>
  </si>
  <si>
    <t>Comp value</t>
  </si>
  <si>
    <t>Base</t>
  </si>
  <si>
    <t>Delta</t>
  </si>
  <si>
    <t>Delta (+)</t>
  </si>
  <si>
    <t>Delta (-)</t>
  </si>
  <si>
    <t>Delta: -ve  bump</t>
  </si>
  <si>
    <t>Delta: +ve  bump</t>
  </si>
  <si>
    <t>Gamma</t>
  </si>
  <si>
    <t>Avg S</t>
  </si>
  <si>
    <t>Vega</t>
  </si>
  <si>
    <t>Rho</t>
  </si>
  <si>
    <t>n</t>
  </si>
  <si>
    <t>Conclusion</t>
  </si>
  <si>
    <t xml:space="preserve">Implied annual volatility = </t>
  </si>
  <si>
    <t>Marks</t>
  </si>
  <si>
    <t>For</t>
  </si>
  <si>
    <t>Correct listing of 216 possibilities</t>
  </si>
  <si>
    <t>Amount received column</t>
  </si>
  <si>
    <t xml:space="preserve"> (incl. cols E and F on previous tab)</t>
  </si>
  <si>
    <t>(1 each)</t>
  </si>
  <si>
    <t>(1 for cols G and H on prev tab; 1 each for answers)</t>
  </si>
  <si>
    <t>(1 for col I on prev tab; 1 each for answers)</t>
  </si>
  <si>
    <t>Correct data in B1:B5</t>
  </si>
  <si>
    <t>Formula for d1</t>
  </si>
  <si>
    <t>Formula for d2</t>
  </si>
  <si>
    <t>Formula for p</t>
  </si>
  <si>
    <t>Sensible approach (iteration / interpolation)</t>
  </si>
  <si>
    <t>Correct answer in D19</t>
  </si>
  <si>
    <t>Correct data in B1:B6</t>
  </si>
  <si>
    <t>Correct amount in B13/B15</t>
  </si>
  <si>
    <t>Formula for c in B11</t>
  </si>
  <si>
    <t>Formulae for d1 and d2 in B8:B9</t>
  </si>
  <si>
    <t>Correct carry-forward of data/formula</t>
  </si>
  <si>
    <t>Sub-part</t>
  </si>
  <si>
    <t>Delta(+)</t>
  </si>
  <si>
    <t>Correct bump</t>
  </si>
  <si>
    <t>Correct delta calculation in D15</t>
  </si>
  <si>
    <t>Delta(-)</t>
  </si>
  <si>
    <t>Correct avg S calculation</t>
  </si>
  <si>
    <t>Correct carry-forward of delta</t>
  </si>
  <si>
    <t>Correct gamma calculation in I15</t>
  </si>
  <si>
    <t>Correct delta calculation in F15</t>
  </si>
  <si>
    <t>Correct rho calculation in F15</t>
  </si>
  <si>
    <t>Correct vega calculation in F15</t>
  </si>
  <si>
    <t>Formulae for d1 and d2 in cols E and F</t>
  </si>
  <si>
    <t>Formula for c in col G</t>
  </si>
  <si>
    <t>Formula for n in col H</t>
  </si>
  <si>
    <t>Formula for comp value in col I</t>
  </si>
  <si>
    <t>We see the comp value first increases (due to more number of options) but eventually decreases (due to reduced call option price). The optimal strike price from CEO's perspective is $173.</t>
  </si>
  <si>
    <t>t</t>
  </si>
  <si>
    <t>Scenario 1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</si>
  <si>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</si>
  <si>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</si>
  <si>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</si>
  <si>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</si>
  <si>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</si>
  <si>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</si>
  <si>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</si>
  <si>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</si>
  <si>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</si>
  <si>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Scenario 11</t>
  </si>
  <si>
    <t>Scenario 12</t>
  </si>
  <si>
    <t>Scenario 13</t>
  </si>
  <si>
    <t>Scenario 14</t>
  </si>
  <si>
    <t>Scenario 15</t>
  </si>
  <si>
    <t>Scenario 16</t>
  </si>
  <si>
    <t>Scenario 17</t>
  </si>
  <si>
    <t>Scenario 18</t>
  </si>
  <si>
    <t>Scenario 19</t>
  </si>
  <si>
    <t>Scenario 20</t>
  </si>
  <si>
    <t>Scenario 21</t>
  </si>
  <si>
    <t>Scenario 22</t>
  </si>
  <si>
    <t>Scenario 23</t>
  </si>
  <si>
    <t>Scenario 24</t>
  </si>
  <si>
    <t>Scenario 25</t>
  </si>
  <si>
    <t>Scenario 26</t>
  </si>
  <si>
    <t>Scenario 27</t>
  </si>
  <si>
    <t>Scenario 28</t>
  </si>
  <si>
    <t>Scenario 29</t>
  </si>
  <si>
    <t>Scenario 30</t>
  </si>
  <si>
    <t>Scenario 31</t>
  </si>
  <si>
    <t>Scenario 32</t>
  </si>
  <si>
    <t>Scenario 33</t>
  </si>
  <si>
    <t>Scenario 34</t>
  </si>
  <si>
    <t>Scenario 35</t>
  </si>
  <si>
    <t>Scenario 36</t>
  </si>
  <si>
    <t>Scenario 37</t>
  </si>
  <si>
    <t>Scenario 38</t>
  </si>
  <si>
    <t>Scenario 39</t>
  </si>
  <si>
    <t>Scenario 40</t>
  </si>
  <si>
    <t>Scenario 41</t>
  </si>
  <si>
    <t>Scenario 42</t>
  </si>
  <si>
    <t>Scenario 43</t>
  </si>
  <si>
    <t>Scenario 44</t>
  </si>
  <si>
    <t>Scenario 45</t>
  </si>
  <si>
    <t>Scenario 46</t>
  </si>
  <si>
    <t>Scenario 47</t>
  </si>
  <si>
    <t>Scenario 48</t>
  </si>
  <si>
    <t>Scenario 49</t>
  </si>
  <si>
    <t>Scenario 50</t>
  </si>
  <si>
    <t>Scenario 51</t>
  </si>
  <si>
    <t>Scenario 52</t>
  </si>
  <si>
    <t>Scenario 53</t>
  </si>
  <si>
    <t>Scenario 54</t>
  </si>
  <si>
    <t>Scenario 55</t>
  </si>
  <si>
    <t>Scenario 56</t>
  </si>
  <si>
    <t>Scenario 57</t>
  </si>
  <si>
    <t>Scenario 58</t>
  </si>
  <si>
    <t>Scenario 59</t>
  </si>
  <si>
    <t>Scenario 60</t>
  </si>
  <si>
    <t>Scenario 61</t>
  </si>
  <si>
    <t>Scenario 62</t>
  </si>
  <si>
    <t>Scenario 63</t>
  </si>
  <si>
    <t>Scenario 64</t>
  </si>
  <si>
    <t>Scenario 65</t>
  </si>
  <si>
    <t>Scenario 66</t>
  </si>
  <si>
    <t>Scenario 67</t>
  </si>
  <si>
    <t>Scenario 68</t>
  </si>
  <si>
    <t>Scenario 69</t>
  </si>
  <si>
    <t>Scenario 70</t>
  </si>
  <si>
    <t>Scenario 71</t>
  </si>
  <si>
    <t>Scenario 72</t>
  </si>
  <si>
    <t>Scenario 73</t>
  </si>
  <si>
    <t>Scenario 74</t>
  </si>
  <si>
    <t>Scenario 75</t>
  </si>
  <si>
    <t>Scenario 76</t>
  </si>
  <si>
    <t>Scenario 77</t>
  </si>
  <si>
    <t>Scenario 78</t>
  </si>
  <si>
    <t>Scenario 79</t>
  </si>
  <si>
    <t>Scenario 80</t>
  </si>
  <si>
    <t>Scenario 81</t>
  </si>
  <si>
    <t>Scenario 82</t>
  </si>
  <si>
    <t>Scenario 83</t>
  </si>
  <si>
    <t>Scenario 84</t>
  </si>
  <si>
    <t>Scenario 85</t>
  </si>
  <si>
    <t>Scenario 86</t>
  </si>
  <si>
    <t>Scenario 87</t>
  </si>
  <si>
    <t>Scenario 88</t>
  </si>
  <si>
    <t>Scenario 89</t>
  </si>
  <si>
    <t>Scenario 90</t>
  </si>
  <si>
    <t>Scenario 91</t>
  </si>
  <si>
    <t>Scenario 92</t>
  </si>
  <si>
    <t>Scenario 93</t>
  </si>
  <si>
    <t>Scenario 94</t>
  </si>
  <si>
    <t>Scenario 95</t>
  </si>
  <si>
    <t>Scenario 96</t>
  </si>
  <si>
    <t>Scenario 97</t>
  </si>
  <si>
    <t>Scenario 98</t>
  </si>
  <si>
    <t>Scenario 99</t>
  </si>
  <si>
    <t>Scenario 100</t>
  </si>
  <si>
    <t>Invested Amount</t>
  </si>
  <si>
    <t>Expected Fund Value</t>
  </si>
  <si>
    <r>
      <t>E(S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</si>
  <si>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t xml:space="preserve">3 marks </t>
  </si>
  <si>
    <t>(1 mark for the values at time 1, 1 mark for calculating the values from time t= 2 to t=15 and 1 mark for calculating the expected fund value)</t>
  </si>
  <si>
    <t>Standard Deviation</t>
  </si>
  <si>
    <r>
      <rPr>
        <sz val="11"/>
        <color theme="1"/>
        <rFont val="Calibri"/>
        <family val="2"/>
      </rPr>
      <t>σ (S</t>
    </r>
    <r>
      <rPr>
        <vertAlign val="subscript"/>
        <sz val="11"/>
        <color theme="1"/>
        <rFont val="Calibri"/>
        <family val="2"/>
      </rPr>
      <t>15</t>
    </r>
    <r>
      <rPr>
        <sz val="11"/>
        <color theme="1"/>
        <rFont val="Calibri"/>
        <family val="2"/>
      </rPr>
      <t>)</t>
    </r>
  </si>
  <si>
    <t>4 marks</t>
  </si>
  <si>
    <t xml:space="preserve">( 1 mark for the calculation of squared values , 1 mark for calculation of expectaion of squared values,  2 marks for calculating the standard deviation ) </t>
  </si>
  <si>
    <t>Squared value of fund at time 15</t>
  </si>
  <si>
    <t>E(ik) = j  = (a+b)/2</t>
  </si>
  <si>
    <t>1 mark</t>
  </si>
  <si>
    <t>variance (s2) = ((b-a)^2) /12</t>
  </si>
  <si>
    <t>E (S15)</t>
  </si>
  <si>
    <t>2 marks</t>
  </si>
  <si>
    <r>
      <t>( 1 mark for applying the corrrect formula for S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and 1 mark for the correct calculation for fund of 100000)</t>
    </r>
  </si>
  <si>
    <t>E(S15^2)</t>
  </si>
  <si>
    <t>(1+2j+j^2+s^2)</t>
  </si>
  <si>
    <t>3 marks</t>
  </si>
  <si>
    <r>
      <t>( 1 mark for the correct formula for S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, 2 marks for the correct calculation of E(S</t>
    </r>
    <r>
      <rPr>
        <vertAlign val="subscript"/>
        <sz val="11"/>
        <color theme="1"/>
        <rFont val="Calibri"/>
        <family val="2"/>
        <scheme val="minor"/>
      </rPr>
      <t xml:space="preserve">15 </t>
    </r>
    <r>
      <rPr>
        <sz val="11"/>
        <color theme="1"/>
        <rFont val="Calibri"/>
        <family val="2"/>
        <scheme val="minor"/>
      </rPr>
      <t>^ 2) for fund of 100000)</t>
    </r>
  </si>
  <si>
    <t>V(S15)</t>
  </si>
  <si>
    <t>Comments ( 1 mark each for each relevant comment)</t>
  </si>
  <si>
    <t>Max 5 marks</t>
  </si>
  <si>
    <t>the values between the two calculations are not consistent because the simulations are genrated randomly</t>
  </si>
  <si>
    <t>The mean and variance calculated from the simulated data are higher compared to using the distribution function</t>
  </si>
  <si>
    <t>The mean value of return from the simulation is higher compared to mean of the distibution</t>
  </si>
  <si>
    <t>so a higher accumulated mean fund value from the simulations is justified</t>
  </si>
  <si>
    <t>Using a different set of simulations would give different answers</t>
  </si>
  <si>
    <t>Market Price of Risk</t>
  </si>
  <si>
    <r>
      <t>EM - r/</t>
    </r>
    <r>
      <rPr>
        <sz val="11"/>
        <color theme="1"/>
        <rFont val="Calibri"/>
        <family val="2"/>
      </rPr>
      <t>σM</t>
    </r>
  </si>
  <si>
    <t>Risk Free rate</t>
  </si>
  <si>
    <t>Expectation of Asset A</t>
  </si>
  <si>
    <t>Expectation of Asset B</t>
  </si>
  <si>
    <t>EM</t>
  </si>
  <si>
    <t xml:space="preserve">VM </t>
  </si>
  <si>
    <t>VA*(1/16)+VB*(9/16)+ 2*(3/16)*COV(A,B)</t>
  </si>
  <si>
    <t>VA</t>
  </si>
  <si>
    <t>VB</t>
  </si>
  <si>
    <t>Corr(A,B)</t>
  </si>
  <si>
    <t>COV(A,B)</t>
  </si>
  <si>
    <t>Total Market Cap = 1</t>
  </si>
  <si>
    <t>Market Cap A = 1/4</t>
  </si>
  <si>
    <t>Market Cap B = 3/4</t>
  </si>
  <si>
    <t>1 Mark</t>
  </si>
  <si>
    <t>Standard Deviation for Security C</t>
  </si>
  <si>
    <t>Beta of Security C</t>
  </si>
  <si>
    <t>COV(C,M)/VM</t>
  </si>
  <si>
    <t>Corr (C,M)</t>
  </si>
  <si>
    <t>COV (C,M)</t>
  </si>
  <si>
    <t>EC</t>
  </si>
  <si>
    <t>Cumulative claim payments (Rs.Lakh)</t>
  </si>
  <si>
    <t>Development Year</t>
  </si>
  <si>
    <t>Accident Year</t>
  </si>
  <si>
    <t>Ultimate</t>
  </si>
  <si>
    <t>Earned Premium</t>
  </si>
  <si>
    <t>Paid claims</t>
  </si>
  <si>
    <t>Inflation rates (for part (2))</t>
  </si>
  <si>
    <t>Assumptions:</t>
  </si>
  <si>
    <t>A loss ratio developed from years 2011 to 2014 is a reasonable a-priori estimate for year 2015-2019</t>
  </si>
  <si>
    <t>1 for correct assumption</t>
  </si>
  <si>
    <t>There are no outstanding claims for pre 2015 years</t>
  </si>
  <si>
    <t>The chain ladder method and its assumptions are applicable</t>
  </si>
  <si>
    <t>Estimated Loss ratio</t>
  </si>
  <si>
    <t>2 for correct loss ratio</t>
  </si>
  <si>
    <t>Average</t>
  </si>
  <si>
    <t>Total</t>
  </si>
  <si>
    <t>Tot-last</t>
  </si>
  <si>
    <t>Dev factor</t>
  </si>
  <si>
    <t>3 for correct dev factor , f and (1-1/f)</t>
  </si>
  <si>
    <t>f</t>
  </si>
  <si>
    <t>1-1/f</t>
  </si>
  <si>
    <t>Loss ratio</t>
  </si>
  <si>
    <t>Initial Ultimate Liability (claim ratio 85%)</t>
  </si>
  <si>
    <t>2 for correct Initial Ultimate Liability</t>
  </si>
  <si>
    <t>Emerging Liability</t>
  </si>
  <si>
    <t>2 for correct Emerging Liability</t>
  </si>
  <si>
    <t>Reported Liability</t>
  </si>
  <si>
    <t>1 for reported liability</t>
  </si>
  <si>
    <t>Ultimate Liability</t>
  </si>
  <si>
    <t>2 for Ultimate Liability</t>
  </si>
  <si>
    <t>Total Liability</t>
  </si>
  <si>
    <t>1 for Total Liability</t>
  </si>
  <si>
    <t>Reserve for outstanding IBNR</t>
  </si>
  <si>
    <t>2 for correct reserve</t>
  </si>
  <si>
    <t>Year</t>
  </si>
  <si>
    <t>Inflation rate</t>
  </si>
  <si>
    <t>Accident year</t>
  </si>
  <si>
    <t>Inflation adjustment</t>
  </si>
  <si>
    <t>2 for correct inflation adjustment</t>
  </si>
  <si>
    <t>Incremental claim payments in monetary amounts (£m)</t>
  </si>
  <si>
    <t>1 for incremental claim amounts</t>
  </si>
  <si>
    <t>1 for inflation adjusted earned premium</t>
  </si>
  <si>
    <t>Incremental claim payments in mid-2019 prices (£m)</t>
  </si>
  <si>
    <t>2 for inflation adjusted incremental claims</t>
  </si>
  <si>
    <t>Cumulative claim payments in mid-2019 prices (£m)</t>
  </si>
  <si>
    <t>1 for inflation adjusted cumulative claims</t>
  </si>
  <si>
    <t>2 for new development factors</t>
  </si>
  <si>
    <t>1 for correct Initial Ultimate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</si>
</sst>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00000"/>
    <numFmt numFmtId="165" formatCode="0.0%"/>
    <numFmt numFmtId="166" formatCode="0.00000"/>
    <numFmt numFmtId="167" formatCode="0.000"/>
    <numFmt numFmtId="168" formatCode="_ * #,##0_ ;_ * \-#,##0_ ;_ * &quot;-&quot;??_ ;_ @_ "/>
    <numFmt numFmtId="169" formatCode="_(&quot;$&quot;* #,##0.00_);_(&quot;$&quot;* \(#,##0.00\);_(&quot;$&quot;* &quot;-&quot;??_);_(@_)"/>
    <numFmt numFmtId="170" formatCode="0.0000%"/>
    <numFmt numFmtId="171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9" fontId="0" fillId="2" borderId="0" xfId="2" applyFon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9" fontId="0" fillId="0" borderId="0" xfId="2" applyFont="1"/>
    <xf numFmtId="165" fontId="0" fillId="0" borderId="0" xfId="2" applyNumberFormat="1" applyFont="1"/>
    <xf numFmtId="10" fontId="0" fillId="2" borderId="0" xfId="2" applyNumberFormat="1" applyFont="1" applyFill="1"/>
    <xf numFmtId="10" fontId="0" fillId="2" borderId="0" xfId="0" applyNumberFormat="1" applyFill="1"/>
    <xf numFmtId="10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164" fontId="0" fillId="2" borderId="0" xfId="2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/>
    <xf numFmtId="9" fontId="0" fillId="2" borderId="0" xfId="0" applyNumberFormat="1" applyFill="1"/>
    <xf numFmtId="166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0" borderId="0" xfId="0" applyFont="1"/>
    <xf numFmtId="3" fontId="0" fillId="2" borderId="0" xfId="0" applyNumberFormat="1" applyFill="1"/>
    <xf numFmtId="9" fontId="0" fillId="2" borderId="0" xfId="2" applyFont="1" applyFill="1"/>
    <xf numFmtId="165" fontId="0" fillId="2" borderId="0" xfId="0" applyNumberFormat="1" applyFill="1"/>
    <xf numFmtId="166" fontId="0" fillId="0" borderId="0" xfId="0" applyNumberFormat="1" applyFill="1" applyAlignment="1">
      <alignment horizontal="center"/>
    </xf>
    <xf numFmtId="164" fontId="0" fillId="2" borderId="0" xfId="0" applyNumberFormat="1" applyFill="1"/>
    <xf numFmtId="167" fontId="0" fillId="2" borderId="0" xfId="0" applyNumberFormat="1" applyFill="1"/>
    <xf numFmtId="2" fontId="0" fillId="2" borderId="0" xfId="0" applyNumberFormat="1" applyFill="1"/>
    <xf numFmtId="164" fontId="0" fillId="0" borderId="0" xfId="0" applyNumberFormat="1"/>
    <xf numFmtId="165" fontId="0" fillId="2" borderId="0" xfId="2" applyNumberFormat="1" applyFont="1" applyFill="1"/>
    <xf numFmtId="167" fontId="0" fillId="0" borderId="0" xfId="0" applyNumberFormat="1"/>
    <xf numFmtId="0" fontId="0" fillId="0" borderId="0" xfId="0" applyFill="1"/>
    <xf numFmtId="168" fontId="0" fillId="2" borderId="0" xfId="1" applyNumberFormat="1" applyFont="1" applyFill="1"/>
    <xf numFmtId="168" fontId="0" fillId="2" borderId="0" xfId="0" applyNumberFormat="1" applyFill="1"/>
    <xf numFmtId="0" fontId="0" fillId="0" borderId="0" xfId="0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69" fontId="0" fillId="0" borderId="0" xfId="0" applyNumberFormat="1" applyAlignment="1">
      <alignment wrapText="1"/>
    </xf>
    <xf numFmtId="0" fontId="0" fillId="0" borderId="0" xfId="0" applyNumberFormat="1"/>
    <xf numFmtId="9" fontId="0" fillId="4" borderId="0" xfId="2" applyFont="1" applyFill="1"/>
    <xf numFmtId="170" fontId="0" fillId="4" borderId="0" xfId="2" applyNumberFormat="1" applyFont="1" applyFill="1"/>
    <xf numFmtId="0" fontId="5" fillId="0" borderId="0" xfId="0" applyFont="1"/>
    <xf numFmtId="16" fontId="0" fillId="0" borderId="0" xfId="0" applyNumberFormat="1"/>
    <xf numFmtId="10" fontId="0" fillId="4" borderId="0" xfId="0" applyNumberFormat="1" applyFill="1"/>
    <xf numFmtId="3" fontId="0" fillId="0" borderId="0" xfId="0" applyNumberFormat="1"/>
    <xf numFmtId="168" fontId="0" fillId="0" borderId="0" xfId="1" applyNumberFormat="1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5" fontId="0" fillId="5" borderId="1" xfId="2" applyNumberFormat="1" applyFont="1" applyFill="1" applyBorder="1"/>
    <xf numFmtId="165" fontId="0" fillId="5" borderId="1" xfId="0" applyNumberFormat="1" applyFill="1" applyBorder="1"/>
    <xf numFmtId="3" fontId="0" fillId="5" borderId="1" xfId="0" applyNumberFormat="1" applyFill="1" applyBorder="1"/>
    <xf numFmtId="0" fontId="0" fillId="5" borderId="1" xfId="0" applyFill="1" applyBorder="1"/>
    <xf numFmtId="167" fontId="0" fillId="5" borderId="1" xfId="0" applyNumberFormat="1" applyFill="1" applyBorder="1"/>
    <xf numFmtId="0" fontId="0" fillId="0" borderId="1" xfId="0" applyFill="1" applyBorder="1"/>
    <xf numFmtId="0" fontId="0" fillId="0" borderId="2" xfId="0" applyFill="1" applyBorder="1"/>
    <xf numFmtId="9" fontId="0" fillId="0" borderId="2" xfId="0" applyNumberFormat="1" applyFill="1" applyBorder="1"/>
    <xf numFmtId="165" fontId="0" fillId="5" borderId="0" xfId="2" applyNumberFormat="1" applyFont="1" applyFill="1"/>
    <xf numFmtId="167" fontId="0" fillId="5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6" borderId="0" xfId="0" applyFill="1"/>
    <xf numFmtId="3" fontId="0" fillId="5" borderId="0" xfId="0" applyNumberFormat="1" applyFill="1"/>
    <xf numFmtId="168" fontId="0" fillId="5" borderId="0" xfId="1" applyNumberFormat="1" applyFont="1" applyFill="1"/>
    <xf numFmtId="2" fontId="0" fillId="0" borderId="0" xfId="0" applyNumberFormat="1"/>
    <xf numFmtId="0" fontId="0" fillId="6" borderId="0" xfId="0" applyFill="1" applyAlignment="1">
      <alignment horizontal="left"/>
    </xf>
    <xf numFmtId="3" fontId="0" fillId="0" borderId="0" xfId="0" applyNumberFormat="1" applyFill="1" applyBorder="1"/>
    <xf numFmtId="0" fontId="0" fillId="0" borderId="0" xfId="0" applyFill="1" applyBorder="1"/>
    <xf numFmtId="168" fontId="0" fillId="5" borderId="1" xfId="1" applyNumberFormat="1" applyFont="1" applyFill="1" applyBorder="1"/>
    <xf numFmtId="168" fontId="5" fillId="5" borderId="1" xfId="1" applyNumberFormat="1" applyFont="1" applyFill="1" applyBorder="1"/>
    <xf numFmtId="171" fontId="0" fillId="0" borderId="0" xfId="0" applyNumberFormat="1"/>
    <xf numFmtId="2" fontId="5" fillId="0" borderId="0" xfId="0" applyNumberFormat="1" applyFont="1"/>
    <xf numFmtId="3" fontId="0" fillId="0" borderId="0" xfId="0" applyNumberFormat="1" applyFill="1"/>
    <xf numFmtId="0" fontId="5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H15" sqref="H15"/>
    </sheetView>
  </sheetViews>
  <sheetFormatPr defaultRowHeight="15" x14ac:dyDescent="0.25"/>
  <cols>
    <col min="1" max="1" width="9.140625" style="1"/>
    <col min="2" max="4" width="5.42578125" style="1" bestFit="1" customWidth="1"/>
    <col min="5" max="5" width="16.42578125" style="1" bestFit="1" customWidth="1"/>
    <col min="6" max="6" width="10.42578125" style="1" bestFit="1" customWidth="1"/>
    <col min="7" max="7" width="6.28515625" style="1" bestFit="1" customWidth="1"/>
    <col min="8" max="8" width="30.85546875" style="1" bestFit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34" t="s">
        <v>53</v>
      </c>
      <c r="H1" s="34" t="s">
        <v>54</v>
      </c>
    </row>
    <row r="2" spans="1:8" x14ac:dyDescent="0.25">
      <c r="A2" s="1">
        <v>1</v>
      </c>
      <c r="B2" s="2">
        <v>1</v>
      </c>
      <c r="C2" s="2">
        <v>1</v>
      </c>
      <c r="D2" s="2">
        <v>1</v>
      </c>
      <c r="E2" s="2">
        <f>SUM(B2:D2)</f>
        <v>3</v>
      </c>
      <c r="G2" s="34">
        <v>2</v>
      </c>
      <c r="H2" s="34" t="s">
        <v>55</v>
      </c>
    </row>
    <row r="3" spans="1:8" x14ac:dyDescent="0.25">
      <c r="A3" s="1">
        <v>2</v>
      </c>
      <c r="B3" s="2">
        <v>1</v>
      </c>
      <c r="C3" s="2">
        <v>1</v>
      </c>
      <c r="D3" s="2">
        <v>2</v>
      </c>
      <c r="E3" s="2">
        <f t="shared" ref="E3:E66" si="0">SUM(B3:D3)</f>
        <v>4</v>
      </c>
      <c r="G3" s="34">
        <v>1</v>
      </c>
      <c r="H3" s="34" t="s">
        <v>56</v>
      </c>
    </row>
    <row r="4" spans="1:8" x14ac:dyDescent="0.25">
      <c r="A4" s="1">
        <v>3</v>
      </c>
      <c r="B4" s="2">
        <v>1</v>
      </c>
      <c r="C4" s="2">
        <v>1</v>
      </c>
      <c r="D4" s="2">
        <v>3</v>
      </c>
      <c r="E4" s="2">
        <f t="shared" si="0"/>
        <v>5</v>
      </c>
    </row>
    <row r="5" spans="1:8" x14ac:dyDescent="0.25">
      <c r="A5" s="1">
        <v>4</v>
      </c>
      <c r="B5" s="2">
        <v>1</v>
      </c>
      <c r="C5" s="2">
        <v>1</v>
      </c>
      <c r="D5" s="2">
        <v>4</v>
      </c>
      <c r="E5" s="2">
        <f t="shared" si="0"/>
        <v>6</v>
      </c>
    </row>
    <row r="6" spans="1:8" x14ac:dyDescent="0.25">
      <c r="A6" s="1">
        <v>5</v>
      </c>
      <c r="B6" s="2">
        <v>1</v>
      </c>
      <c r="C6" s="2">
        <v>1</v>
      </c>
      <c r="D6" s="2">
        <v>5</v>
      </c>
      <c r="E6" s="2">
        <f t="shared" si="0"/>
        <v>7</v>
      </c>
    </row>
    <row r="7" spans="1:8" x14ac:dyDescent="0.25">
      <c r="A7" s="1">
        <v>6</v>
      </c>
      <c r="B7" s="2">
        <v>1</v>
      </c>
      <c r="C7" s="2">
        <v>1</v>
      </c>
      <c r="D7" s="2">
        <v>6</v>
      </c>
      <c r="E7" s="2">
        <f t="shared" si="0"/>
        <v>8</v>
      </c>
    </row>
    <row r="8" spans="1:8" x14ac:dyDescent="0.25">
      <c r="A8" s="1">
        <v>7</v>
      </c>
      <c r="B8" s="2">
        <v>1</v>
      </c>
      <c r="C8" s="2">
        <f>C2+1</f>
        <v>2</v>
      </c>
      <c r="D8" s="2">
        <v>1</v>
      </c>
      <c r="E8" s="2">
        <f t="shared" si="0"/>
        <v>4</v>
      </c>
    </row>
    <row r="9" spans="1:8" x14ac:dyDescent="0.25">
      <c r="A9" s="1">
        <v>8</v>
      </c>
      <c r="B9" s="2">
        <v>1</v>
      </c>
      <c r="C9" s="2">
        <f t="shared" ref="C9:C37" si="1">C3+1</f>
        <v>2</v>
      </c>
      <c r="D9" s="2">
        <v>2</v>
      </c>
      <c r="E9" s="2">
        <f t="shared" si="0"/>
        <v>5</v>
      </c>
    </row>
    <row r="10" spans="1:8" x14ac:dyDescent="0.25">
      <c r="A10" s="1">
        <v>9</v>
      </c>
      <c r="B10" s="2">
        <v>1</v>
      </c>
      <c r="C10" s="2">
        <f t="shared" si="1"/>
        <v>2</v>
      </c>
      <c r="D10" s="2">
        <v>3</v>
      </c>
      <c r="E10" s="2">
        <f t="shared" si="0"/>
        <v>6</v>
      </c>
    </row>
    <row r="11" spans="1:8" x14ac:dyDescent="0.25">
      <c r="A11" s="1">
        <v>10</v>
      </c>
      <c r="B11" s="2">
        <v>1</v>
      </c>
      <c r="C11" s="2">
        <f t="shared" si="1"/>
        <v>2</v>
      </c>
      <c r="D11" s="2">
        <v>4</v>
      </c>
      <c r="E11" s="2">
        <f t="shared" si="0"/>
        <v>7</v>
      </c>
    </row>
    <row r="12" spans="1:8" x14ac:dyDescent="0.25">
      <c r="A12" s="1">
        <v>11</v>
      </c>
      <c r="B12" s="2">
        <v>1</v>
      </c>
      <c r="C12" s="2">
        <f t="shared" si="1"/>
        <v>2</v>
      </c>
      <c r="D12" s="2">
        <v>5</v>
      </c>
      <c r="E12" s="2">
        <f t="shared" si="0"/>
        <v>8</v>
      </c>
    </row>
    <row r="13" spans="1:8" x14ac:dyDescent="0.25">
      <c r="A13" s="1">
        <v>12</v>
      </c>
      <c r="B13" s="2">
        <v>1</v>
      </c>
      <c r="C13" s="2">
        <f t="shared" si="1"/>
        <v>2</v>
      </c>
      <c r="D13" s="2">
        <v>6</v>
      </c>
      <c r="E13" s="2">
        <f t="shared" si="0"/>
        <v>9</v>
      </c>
    </row>
    <row r="14" spans="1:8" x14ac:dyDescent="0.25">
      <c r="A14" s="1">
        <v>13</v>
      </c>
      <c r="B14" s="2">
        <v>1</v>
      </c>
      <c r="C14" s="2">
        <f t="shared" si="1"/>
        <v>3</v>
      </c>
      <c r="D14" s="2">
        <v>1</v>
      </c>
      <c r="E14" s="2">
        <f t="shared" si="0"/>
        <v>5</v>
      </c>
    </row>
    <row r="15" spans="1:8" x14ac:dyDescent="0.25">
      <c r="A15" s="1">
        <v>14</v>
      </c>
      <c r="B15" s="2">
        <v>1</v>
      </c>
      <c r="C15" s="2">
        <f t="shared" si="1"/>
        <v>3</v>
      </c>
      <c r="D15" s="2">
        <v>2</v>
      </c>
      <c r="E15" s="2">
        <f t="shared" si="0"/>
        <v>6</v>
      </c>
    </row>
    <row r="16" spans="1:8" x14ac:dyDescent="0.25">
      <c r="A16" s="1">
        <v>15</v>
      </c>
      <c r="B16" s="2">
        <v>1</v>
      </c>
      <c r="C16" s="2">
        <f t="shared" si="1"/>
        <v>3</v>
      </c>
      <c r="D16" s="2">
        <v>3</v>
      </c>
      <c r="E16" s="2">
        <f t="shared" si="0"/>
        <v>7</v>
      </c>
    </row>
    <row r="17" spans="1:5" x14ac:dyDescent="0.25">
      <c r="A17" s="1">
        <v>16</v>
      </c>
      <c r="B17" s="2">
        <v>1</v>
      </c>
      <c r="C17" s="2">
        <f t="shared" si="1"/>
        <v>3</v>
      </c>
      <c r="D17" s="2">
        <v>4</v>
      </c>
      <c r="E17" s="2">
        <f t="shared" si="0"/>
        <v>8</v>
      </c>
    </row>
    <row r="18" spans="1:5" x14ac:dyDescent="0.25">
      <c r="A18" s="1">
        <v>17</v>
      </c>
      <c r="B18" s="2">
        <v>1</v>
      </c>
      <c r="C18" s="2">
        <f t="shared" si="1"/>
        <v>3</v>
      </c>
      <c r="D18" s="2">
        <v>5</v>
      </c>
      <c r="E18" s="2">
        <f t="shared" si="0"/>
        <v>9</v>
      </c>
    </row>
    <row r="19" spans="1:5" x14ac:dyDescent="0.25">
      <c r="A19" s="1">
        <v>18</v>
      </c>
      <c r="B19" s="2">
        <v>1</v>
      </c>
      <c r="C19" s="2">
        <f t="shared" si="1"/>
        <v>3</v>
      </c>
      <c r="D19" s="2">
        <v>6</v>
      </c>
      <c r="E19" s="2">
        <f t="shared" si="0"/>
        <v>10</v>
      </c>
    </row>
    <row r="20" spans="1:5" x14ac:dyDescent="0.25">
      <c r="A20" s="1">
        <v>19</v>
      </c>
      <c r="B20" s="2">
        <v>1</v>
      </c>
      <c r="C20" s="2">
        <f t="shared" si="1"/>
        <v>4</v>
      </c>
      <c r="D20" s="2">
        <v>1</v>
      </c>
      <c r="E20" s="2">
        <f t="shared" si="0"/>
        <v>6</v>
      </c>
    </row>
    <row r="21" spans="1:5" x14ac:dyDescent="0.25">
      <c r="A21" s="1">
        <v>20</v>
      </c>
      <c r="B21" s="2">
        <v>1</v>
      </c>
      <c r="C21" s="2">
        <f t="shared" si="1"/>
        <v>4</v>
      </c>
      <c r="D21" s="2">
        <v>2</v>
      </c>
      <c r="E21" s="2">
        <f t="shared" si="0"/>
        <v>7</v>
      </c>
    </row>
    <row r="22" spans="1:5" x14ac:dyDescent="0.25">
      <c r="A22" s="1">
        <v>21</v>
      </c>
      <c r="B22" s="2">
        <v>1</v>
      </c>
      <c r="C22" s="2">
        <f t="shared" si="1"/>
        <v>4</v>
      </c>
      <c r="D22" s="2">
        <v>3</v>
      </c>
      <c r="E22" s="2">
        <f t="shared" si="0"/>
        <v>8</v>
      </c>
    </row>
    <row r="23" spans="1:5" x14ac:dyDescent="0.25">
      <c r="A23" s="1">
        <v>22</v>
      </c>
      <c r="B23" s="2">
        <v>1</v>
      </c>
      <c r="C23" s="2">
        <f t="shared" si="1"/>
        <v>4</v>
      </c>
      <c r="D23" s="2">
        <v>4</v>
      </c>
      <c r="E23" s="2">
        <f t="shared" si="0"/>
        <v>9</v>
      </c>
    </row>
    <row r="24" spans="1:5" x14ac:dyDescent="0.25">
      <c r="A24" s="1">
        <v>23</v>
      </c>
      <c r="B24" s="2">
        <v>1</v>
      </c>
      <c r="C24" s="2">
        <f t="shared" si="1"/>
        <v>4</v>
      </c>
      <c r="D24" s="2">
        <v>5</v>
      </c>
      <c r="E24" s="2">
        <f t="shared" si="0"/>
        <v>10</v>
      </c>
    </row>
    <row r="25" spans="1:5" x14ac:dyDescent="0.25">
      <c r="A25" s="1">
        <v>24</v>
      </c>
      <c r="B25" s="2">
        <v>1</v>
      </c>
      <c r="C25" s="2">
        <f t="shared" si="1"/>
        <v>4</v>
      </c>
      <c r="D25" s="2">
        <v>6</v>
      </c>
      <c r="E25" s="2">
        <f t="shared" si="0"/>
        <v>11</v>
      </c>
    </row>
    <row r="26" spans="1:5" x14ac:dyDescent="0.25">
      <c r="A26" s="1">
        <v>25</v>
      </c>
      <c r="B26" s="2">
        <v>1</v>
      </c>
      <c r="C26" s="2">
        <f t="shared" si="1"/>
        <v>5</v>
      </c>
      <c r="D26" s="2">
        <v>1</v>
      </c>
      <c r="E26" s="2">
        <f t="shared" si="0"/>
        <v>7</v>
      </c>
    </row>
    <row r="27" spans="1:5" x14ac:dyDescent="0.25">
      <c r="A27" s="1">
        <v>26</v>
      </c>
      <c r="B27" s="2">
        <v>1</v>
      </c>
      <c r="C27" s="2">
        <f t="shared" si="1"/>
        <v>5</v>
      </c>
      <c r="D27" s="2">
        <v>2</v>
      </c>
      <c r="E27" s="2">
        <f t="shared" si="0"/>
        <v>8</v>
      </c>
    </row>
    <row r="28" spans="1:5" x14ac:dyDescent="0.25">
      <c r="A28" s="1">
        <v>27</v>
      </c>
      <c r="B28" s="2">
        <v>1</v>
      </c>
      <c r="C28" s="2">
        <f t="shared" si="1"/>
        <v>5</v>
      </c>
      <c r="D28" s="2">
        <v>3</v>
      </c>
      <c r="E28" s="2">
        <f t="shared" si="0"/>
        <v>9</v>
      </c>
    </row>
    <row r="29" spans="1:5" x14ac:dyDescent="0.25">
      <c r="A29" s="1">
        <v>28</v>
      </c>
      <c r="B29" s="2">
        <v>1</v>
      </c>
      <c r="C29" s="2">
        <f t="shared" si="1"/>
        <v>5</v>
      </c>
      <c r="D29" s="2">
        <v>4</v>
      </c>
      <c r="E29" s="2">
        <f t="shared" si="0"/>
        <v>10</v>
      </c>
    </row>
    <row r="30" spans="1:5" x14ac:dyDescent="0.25">
      <c r="A30" s="1">
        <v>29</v>
      </c>
      <c r="B30" s="2">
        <v>1</v>
      </c>
      <c r="C30" s="2">
        <f t="shared" si="1"/>
        <v>5</v>
      </c>
      <c r="D30" s="2">
        <v>5</v>
      </c>
      <c r="E30" s="2">
        <f t="shared" si="0"/>
        <v>11</v>
      </c>
    </row>
    <row r="31" spans="1:5" x14ac:dyDescent="0.25">
      <c r="A31" s="1">
        <v>30</v>
      </c>
      <c r="B31" s="2">
        <v>1</v>
      </c>
      <c r="C31" s="2">
        <f t="shared" si="1"/>
        <v>5</v>
      </c>
      <c r="D31" s="2">
        <v>6</v>
      </c>
      <c r="E31" s="2">
        <f t="shared" si="0"/>
        <v>12</v>
      </c>
    </row>
    <row r="32" spans="1:5" x14ac:dyDescent="0.25">
      <c r="A32" s="1">
        <v>31</v>
      </c>
      <c r="B32" s="2">
        <v>1</v>
      </c>
      <c r="C32" s="2">
        <f t="shared" si="1"/>
        <v>6</v>
      </c>
      <c r="D32" s="2">
        <v>1</v>
      </c>
      <c r="E32" s="2">
        <f t="shared" si="0"/>
        <v>8</v>
      </c>
    </row>
    <row r="33" spans="1:5" x14ac:dyDescent="0.25">
      <c r="A33" s="1">
        <v>32</v>
      </c>
      <c r="B33" s="2">
        <v>1</v>
      </c>
      <c r="C33" s="2">
        <f t="shared" si="1"/>
        <v>6</v>
      </c>
      <c r="D33" s="2">
        <v>2</v>
      </c>
      <c r="E33" s="2">
        <f t="shared" si="0"/>
        <v>9</v>
      </c>
    </row>
    <row r="34" spans="1:5" x14ac:dyDescent="0.25">
      <c r="A34" s="1">
        <v>33</v>
      </c>
      <c r="B34" s="2">
        <v>1</v>
      </c>
      <c r="C34" s="2">
        <f t="shared" si="1"/>
        <v>6</v>
      </c>
      <c r="D34" s="2">
        <v>3</v>
      </c>
      <c r="E34" s="2">
        <f t="shared" si="0"/>
        <v>10</v>
      </c>
    </row>
    <row r="35" spans="1:5" x14ac:dyDescent="0.25">
      <c r="A35" s="1">
        <v>34</v>
      </c>
      <c r="B35" s="2">
        <v>1</v>
      </c>
      <c r="C35" s="2">
        <f t="shared" si="1"/>
        <v>6</v>
      </c>
      <c r="D35" s="2">
        <v>4</v>
      </c>
      <c r="E35" s="2">
        <f t="shared" si="0"/>
        <v>11</v>
      </c>
    </row>
    <row r="36" spans="1:5" x14ac:dyDescent="0.25">
      <c r="A36" s="1">
        <v>35</v>
      </c>
      <c r="B36" s="2">
        <v>1</v>
      </c>
      <c r="C36" s="2">
        <f t="shared" si="1"/>
        <v>6</v>
      </c>
      <c r="D36" s="2">
        <v>5</v>
      </c>
      <c r="E36" s="2">
        <f t="shared" si="0"/>
        <v>12</v>
      </c>
    </row>
    <row r="37" spans="1:5" x14ac:dyDescent="0.25">
      <c r="A37" s="1">
        <v>36</v>
      </c>
      <c r="B37" s="2">
        <v>1</v>
      </c>
      <c r="C37" s="2">
        <f t="shared" si="1"/>
        <v>6</v>
      </c>
      <c r="D37" s="2">
        <v>6</v>
      </c>
      <c r="E37" s="2">
        <f t="shared" si="0"/>
        <v>13</v>
      </c>
    </row>
    <row r="38" spans="1:5" x14ac:dyDescent="0.25">
      <c r="A38" s="1">
        <v>37</v>
      </c>
      <c r="B38" s="2">
        <f>B2+1</f>
        <v>2</v>
      </c>
      <c r="C38" s="2">
        <v>1</v>
      </c>
      <c r="D38" s="2">
        <v>1</v>
      </c>
      <c r="E38" s="2">
        <f t="shared" si="0"/>
        <v>4</v>
      </c>
    </row>
    <row r="39" spans="1:5" x14ac:dyDescent="0.25">
      <c r="A39" s="1">
        <v>38</v>
      </c>
      <c r="B39" s="2">
        <f t="shared" ref="B39:B102" si="2">B3+1</f>
        <v>2</v>
      </c>
      <c r="C39" s="2">
        <v>1</v>
      </c>
      <c r="D39" s="2">
        <v>2</v>
      </c>
      <c r="E39" s="2">
        <f t="shared" si="0"/>
        <v>5</v>
      </c>
    </row>
    <row r="40" spans="1:5" x14ac:dyDescent="0.25">
      <c r="A40" s="1">
        <v>39</v>
      </c>
      <c r="B40" s="2">
        <f t="shared" si="2"/>
        <v>2</v>
      </c>
      <c r="C40" s="2">
        <v>1</v>
      </c>
      <c r="D40" s="2">
        <v>3</v>
      </c>
      <c r="E40" s="2">
        <f t="shared" si="0"/>
        <v>6</v>
      </c>
    </row>
    <row r="41" spans="1:5" x14ac:dyDescent="0.25">
      <c r="A41" s="1">
        <v>40</v>
      </c>
      <c r="B41" s="2">
        <f t="shared" si="2"/>
        <v>2</v>
      </c>
      <c r="C41" s="2">
        <v>1</v>
      </c>
      <c r="D41" s="2">
        <v>4</v>
      </c>
      <c r="E41" s="2">
        <f t="shared" si="0"/>
        <v>7</v>
      </c>
    </row>
    <row r="42" spans="1:5" x14ac:dyDescent="0.25">
      <c r="A42" s="1">
        <v>41</v>
      </c>
      <c r="B42" s="2">
        <f t="shared" si="2"/>
        <v>2</v>
      </c>
      <c r="C42" s="2">
        <v>1</v>
      </c>
      <c r="D42" s="2">
        <v>5</v>
      </c>
      <c r="E42" s="2">
        <f t="shared" si="0"/>
        <v>8</v>
      </c>
    </row>
    <row r="43" spans="1:5" x14ac:dyDescent="0.25">
      <c r="A43" s="1">
        <v>42</v>
      </c>
      <c r="B43" s="2">
        <f t="shared" si="2"/>
        <v>2</v>
      </c>
      <c r="C43" s="2">
        <v>1</v>
      </c>
      <c r="D43" s="2">
        <v>6</v>
      </c>
      <c r="E43" s="2">
        <f t="shared" si="0"/>
        <v>9</v>
      </c>
    </row>
    <row r="44" spans="1:5" x14ac:dyDescent="0.25">
      <c r="A44" s="1">
        <v>43</v>
      </c>
      <c r="B44" s="2">
        <f t="shared" si="2"/>
        <v>2</v>
      </c>
      <c r="C44" s="2">
        <f>C38+1</f>
        <v>2</v>
      </c>
      <c r="D44" s="2">
        <v>1</v>
      </c>
      <c r="E44" s="2">
        <f t="shared" si="0"/>
        <v>5</v>
      </c>
    </row>
    <row r="45" spans="1:5" x14ac:dyDescent="0.25">
      <c r="A45" s="1">
        <v>44</v>
      </c>
      <c r="B45" s="2">
        <f t="shared" si="2"/>
        <v>2</v>
      </c>
      <c r="C45" s="2">
        <f t="shared" ref="C45:C73" si="3">C39+1</f>
        <v>2</v>
      </c>
      <c r="D45" s="2">
        <v>2</v>
      </c>
      <c r="E45" s="2">
        <f t="shared" si="0"/>
        <v>6</v>
      </c>
    </row>
    <row r="46" spans="1:5" x14ac:dyDescent="0.25">
      <c r="A46" s="1">
        <v>45</v>
      </c>
      <c r="B46" s="2">
        <f t="shared" si="2"/>
        <v>2</v>
      </c>
      <c r="C46" s="2">
        <f t="shared" si="3"/>
        <v>2</v>
      </c>
      <c r="D46" s="2">
        <v>3</v>
      </c>
      <c r="E46" s="2">
        <f t="shared" si="0"/>
        <v>7</v>
      </c>
    </row>
    <row r="47" spans="1:5" x14ac:dyDescent="0.25">
      <c r="A47" s="1">
        <v>46</v>
      </c>
      <c r="B47" s="2">
        <f t="shared" si="2"/>
        <v>2</v>
      </c>
      <c r="C47" s="2">
        <f t="shared" si="3"/>
        <v>2</v>
      </c>
      <c r="D47" s="2">
        <v>4</v>
      </c>
      <c r="E47" s="2">
        <f t="shared" si="0"/>
        <v>8</v>
      </c>
    </row>
    <row r="48" spans="1:5" x14ac:dyDescent="0.25">
      <c r="A48" s="1">
        <v>47</v>
      </c>
      <c r="B48" s="2">
        <f t="shared" si="2"/>
        <v>2</v>
      </c>
      <c r="C48" s="2">
        <f t="shared" si="3"/>
        <v>2</v>
      </c>
      <c r="D48" s="2">
        <v>5</v>
      </c>
      <c r="E48" s="2">
        <f t="shared" si="0"/>
        <v>9</v>
      </c>
    </row>
    <row r="49" spans="1:5" x14ac:dyDescent="0.25">
      <c r="A49" s="1">
        <v>48</v>
      </c>
      <c r="B49" s="2">
        <f t="shared" si="2"/>
        <v>2</v>
      </c>
      <c r="C49" s="2">
        <f t="shared" si="3"/>
        <v>2</v>
      </c>
      <c r="D49" s="2">
        <v>6</v>
      </c>
      <c r="E49" s="2">
        <f t="shared" si="0"/>
        <v>10</v>
      </c>
    </row>
    <row r="50" spans="1:5" x14ac:dyDescent="0.25">
      <c r="A50" s="1">
        <v>49</v>
      </c>
      <c r="B50" s="2">
        <f t="shared" si="2"/>
        <v>2</v>
      </c>
      <c r="C50" s="2">
        <f t="shared" si="3"/>
        <v>3</v>
      </c>
      <c r="D50" s="2">
        <v>1</v>
      </c>
      <c r="E50" s="2">
        <f t="shared" si="0"/>
        <v>6</v>
      </c>
    </row>
    <row r="51" spans="1:5" x14ac:dyDescent="0.25">
      <c r="A51" s="1">
        <v>50</v>
      </c>
      <c r="B51" s="2">
        <f t="shared" si="2"/>
        <v>2</v>
      </c>
      <c r="C51" s="2">
        <f t="shared" si="3"/>
        <v>3</v>
      </c>
      <c r="D51" s="2">
        <v>2</v>
      </c>
      <c r="E51" s="2">
        <f t="shared" si="0"/>
        <v>7</v>
      </c>
    </row>
    <row r="52" spans="1:5" x14ac:dyDescent="0.25">
      <c r="A52" s="1">
        <v>51</v>
      </c>
      <c r="B52" s="2">
        <f t="shared" si="2"/>
        <v>2</v>
      </c>
      <c r="C52" s="2">
        <f t="shared" si="3"/>
        <v>3</v>
      </c>
      <c r="D52" s="2">
        <v>3</v>
      </c>
      <c r="E52" s="2">
        <f t="shared" si="0"/>
        <v>8</v>
      </c>
    </row>
    <row r="53" spans="1:5" x14ac:dyDescent="0.25">
      <c r="A53" s="1">
        <v>52</v>
      </c>
      <c r="B53" s="2">
        <f t="shared" si="2"/>
        <v>2</v>
      </c>
      <c r="C53" s="2">
        <f t="shared" si="3"/>
        <v>3</v>
      </c>
      <c r="D53" s="2">
        <v>4</v>
      </c>
      <c r="E53" s="2">
        <f t="shared" si="0"/>
        <v>9</v>
      </c>
    </row>
    <row r="54" spans="1:5" x14ac:dyDescent="0.25">
      <c r="A54" s="1">
        <v>53</v>
      </c>
      <c r="B54" s="2">
        <f t="shared" si="2"/>
        <v>2</v>
      </c>
      <c r="C54" s="2">
        <f t="shared" si="3"/>
        <v>3</v>
      </c>
      <c r="D54" s="2">
        <v>5</v>
      </c>
      <c r="E54" s="2">
        <f t="shared" si="0"/>
        <v>10</v>
      </c>
    </row>
    <row r="55" spans="1:5" x14ac:dyDescent="0.25">
      <c r="A55" s="1">
        <v>54</v>
      </c>
      <c r="B55" s="2">
        <f t="shared" si="2"/>
        <v>2</v>
      </c>
      <c r="C55" s="2">
        <f t="shared" si="3"/>
        <v>3</v>
      </c>
      <c r="D55" s="2">
        <v>6</v>
      </c>
      <c r="E55" s="2">
        <f t="shared" si="0"/>
        <v>11</v>
      </c>
    </row>
    <row r="56" spans="1:5" x14ac:dyDescent="0.25">
      <c r="A56" s="1">
        <v>55</v>
      </c>
      <c r="B56" s="2">
        <f t="shared" si="2"/>
        <v>2</v>
      </c>
      <c r="C56" s="2">
        <f t="shared" si="3"/>
        <v>4</v>
      </c>
      <c r="D56" s="2">
        <v>1</v>
      </c>
      <c r="E56" s="2">
        <f t="shared" si="0"/>
        <v>7</v>
      </c>
    </row>
    <row r="57" spans="1:5" x14ac:dyDescent="0.25">
      <c r="A57" s="1">
        <v>56</v>
      </c>
      <c r="B57" s="2">
        <f t="shared" si="2"/>
        <v>2</v>
      </c>
      <c r="C57" s="2">
        <f t="shared" si="3"/>
        <v>4</v>
      </c>
      <c r="D57" s="2">
        <v>2</v>
      </c>
      <c r="E57" s="2">
        <f t="shared" si="0"/>
        <v>8</v>
      </c>
    </row>
    <row r="58" spans="1:5" x14ac:dyDescent="0.25">
      <c r="A58" s="1">
        <v>57</v>
      </c>
      <c r="B58" s="2">
        <f t="shared" si="2"/>
        <v>2</v>
      </c>
      <c r="C58" s="2">
        <f t="shared" si="3"/>
        <v>4</v>
      </c>
      <c r="D58" s="2">
        <v>3</v>
      </c>
      <c r="E58" s="2">
        <f t="shared" si="0"/>
        <v>9</v>
      </c>
    </row>
    <row r="59" spans="1:5" x14ac:dyDescent="0.25">
      <c r="A59" s="1">
        <v>58</v>
      </c>
      <c r="B59" s="2">
        <f t="shared" si="2"/>
        <v>2</v>
      </c>
      <c r="C59" s="2">
        <f t="shared" si="3"/>
        <v>4</v>
      </c>
      <c r="D59" s="2">
        <v>4</v>
      </c>
      <c r="E59" s="2">
        <f t="shared" si="0"/>
        <v>10</v>
      </c>
    </row>
    <row r="60" spans="1:5" x14ac:dyDescent="0.25">
      <c r="A60" s="1">
        <v>59</v>
      </c>
      <c r="B60" s="2">
        <f t="shared" si="2"/>
        <v>2</v>
      </c>
      <c r="C60" s="2">
        <f t="shared" si="3"/>
        <v>4</v>
      </c>
      <c r="D60" s="2">
        <v>5</v>
      </c>
      <c r="E60" s="2">
        <f t="shared" si="0"/>
        <v>11</v>
      </c>
    </row>
    <row r="61" spans="1:5" x14ac:dyDescent="0.25">
      <c r="A61" s="1">
        <v>60</v>
      </c>
      <c r="B61" s="2">
        <f t="shared" si="2"/>
        <v>2</v>
      </c>
      <c r="C61" s="2">
        <f t="shared" si="3"/>
        <v>4</v>
      </c>
      <c r="D61" s="2">
        <v>6</v>
      </c>
      <c r="E61" s="2">
        <f t="shared" si="0"/>
        <v>12</v>
      </c>
    </row>
    <row r="62" spans="1:5" x14ac:dyDescent="0.25">
      <c r="A62" s="1">
        <v>61</v>
      </c>
      <c r="B62" s="2">
        <f t="shared" si="2"/>
        <v>2</v>
      </c>
      <c r="C62" s="2">
        <f t="shared" si="3"/>
        <v>5</v>
      </c>
      <c r="D62" s="2">
        <v>1</v>
      </c>
      <c r="E62" s="2">
        <f t="shared" si="0"/>
        <v>8</v>
      </c>
    </row>
    <row r="63" spans="1:5" x14ac:dyDescent="0.25">
      <c r="A63" s="1">
        <v>62</v>
      </c>
      <c r="B63" s="2">
        <f t="shared" si="2"/>
        <v>2</v>
      </c>
      <c r="C63" s="2">
        <f t="shared" si="3"/>
        <v>5</v>
      </c>
      <c r="D63" s="2">
        <v>2</v>
      </c>
      <c r="E63" s="2">
        <f t="shared" si="0"/>
        <v>9</v>
      </c>
    </row>
    <row r="64" spans="1:5" x14ac:dyDescent="0.25">
      <c r="A64" s="1">
        <v>63</v>
      </c>
      <c r="B64" s="2">
        <f t="shared" si="2"/>
        <v>2</v>
      </c>
      <c r="C64" s="2">
        <f t="shared" si="3"/>
        <v>5</v>
      </c>
      <c r="D64" s="2">
        <v>3</v>
      </c>
      <c r="E64" s="2">
        <f t="shared" si="0"/>
        <v>10</v>
      </c>
    </row>
    <row r="65" spans="1:5" x14ac:dyDescent="0.25">
      <c r="A65" s="1">
        <v>64</v>
      </c>
      <c r="B65" s="2">
        <f t="shared" si="2"/>
        <v>2</v>
      </c>
      <c r="C65" s="2">
        <f t="shared" si="3"/>
        <v>5</v>
      </c>
      <c r="D65" s="2">
        <v>4</v>
      </c>
      <c r="E65" s="2">
        <f t="shared" si="0"/>
        <v>11</v>
      </c>
    </row>
    <row r="66" spans="1:5" x14ac:dyDescent="0.25">
      <c r="A66" s="1">
        <v>65</v>
      </c>
      <c r="B66" s="2">
        <f t="shared" si="2"/>
        <v>2</v>
      </c>
      <c r="C66" s="2">
        <f t="shared" si="3"/>
        <v>5</v>
      </c>
      <c r="D66" s="2">
        <v>5</v>
      </c>
      <c r="E66" s="2">
        <f t="shared" si="0"/>
        <v>12</v>
      </c>
    </row>
    <row r="67" spans="1:5" x14ac:dyDescent="0.25">
      <c r="A67" s="1">
        <v>66</v>
      </c>
      <c r="B67" s="2">
        <f t="shared" si="2"/>
        <v>2</v>
      </c>
      <c r="C67" s="2">
        <f t="shared" si="3"/>
        <v>5</v>
      </c>
      <c r="D67" s="2">
        <v>6</v>
      </c>
      <c r="E67" s="2">
        <f t="shared" ref="E67:E130" si="4">SUM(B67:D67)</f>
        <v>13</v>
      </c>
    </row>
    <row r="68" spans="1:5" x14ac:dyDescent="0.25">
      <c r="A68" s="1">
        <v>67</v>
      </c>
      <c r="B68" s="2">
        <f t="shared" si="2"/>
        <v>2</v>
      </c>
      <c r="C68" s="2">
        <f t="shared" si="3"/>
        <v>6</v>
      </c>
      <c r="D68" s="2">
        <v>1</v>
      </c>
      <c r="E68" s="2">
        <f t="shared" si="4"/>
        <v>9</v>
      </c>
    </row>
    <row r="69" spans="1:5" x14ac:dyDescent="0.25">
      <c r="A69" s="1">
        <v>68</v>
      </c>
      <c r="B69" s="2">
        <f t="shared" si="2"/>
        <v>2</v>
      </c>
      <c r="C69" s="2">
        <f t="shared" si="3"/>
        <v>6</v>
      </c>
      <c r="D69" s="2">
        <v>2</v>
      </c>
      <c r="E69" s="2">
        <f t="shared" si="4"/>
        <v>10</v>
      </c>
    </row>
    <row r="70" spans="1:5" x14ac:dyDescent="0.25">
      <c r="A70" s="1">
        <v>69</v>
      </c>
      <c r="B70" s="2">
        <f t="shared" si="2"/>
        <v>2</v>
      </c>
      <c r="C70" s="2">
        <f t="shared" si="3"/>
        <v>6</v>
      </c>
      <c r="D70" s="2">
        <v>3</v>
      </c>
      <c r="E70" s="2">
        <f t="shared" si="4"/>
        <v>11</v>
      </c>
    </row>
    <row r="71" spans="1:5" x14ac:dyDescent="0.25">
      <c r="A71" s="1">
        <v>70</v>
      </c>
      <c r="B71" s="2">
        <f t="shared" si="2"/>
        <v>2</v>
      </c>
      <c r="C71" s="2">
        <f t="shared" si="3"/>
        <v>6</v>
      </c>
      <c r="D71" s="2">
        <v>4</v>
      </c>
      <c r="E71" s="2">
        <f t="shared" si="4"/>
        <v>12</v>
      </c>
    </row>
    <row r="72" spans="1:5" x14ac:dyDescent="0.25">
      <c r="A72" s="1">
        <v>71</v>
      </c>
      <c r="B72" s="2">
        <f t="shared" si="2"/>
        <v>2</v>
      </c>
      <c r="C72" s="2">
        <f t="shared" si="3"/>
        <v>6</v>
      </c>
      <c r="D72" s="2">
        <v>5</v>
      </c>
      <c r="E72" s="2">
        <f t="shared" si="4"/>
        <v>13</v>
      </c>
    </row>
    <row r="73" spans="1:5" x14ac:dyDescent="0.25">
      <c r="A73" s="1">
        <v>72</v>
      </c>
      <c r="B73" s="2">
        <f t="shared" si="2"/>
        <v>2</v>
      </c>
      <c r="C73" s="2">
        <f t="shared" si="3"/>
        <v>6</v>
      </c>
      <c r="D73" s="2">
        <v>6</v>
      </c>
      <c r="E73" s="2">
        <f t="shared" si="4"/>
        <v>14</v>
      </c>
    </row>
    <row r="74" spans="1:5" x14ac:dyDescent="0.25">
      <c r="A74" s="1">
        <v>73</v>
      </c>
      <c r="B74" s="2">
        <f t="shared" si="2"/>
        <v>3</v>
      </c>
      <c r="C74" s="2">
        <v>1</v>
      </c>
      <c r="D74" s="2">
        <v>1</v>
      </c>
      <c r="E74" s="2">
        <f t="shared" si="4"/>
        <v>5</v>
      </c>
    </row>
    <row r="75" spans="1:5" x14ac:dyDescent="0.25">
      <c r="A75" s="1">
        <v>74</v>
      </c>
      <c r="B75" s="2">
        <f t="shared" si="2"/>
        <v>3</v>
      </c>
      <c r="C75" s="2">
        <v>1</v>
      </c>
      <c r="D75" s="2">
        <v>2</v>
      </c>
      <c r="E75" s="2">
        <f t="shared" si="4"/>
        <v>6</v>
      </c>
    </row>
    <row r="76" spans="1:5" x14ac:dyDescent="0.25">
      <c r="A76" s="1">
        <v>75</v>
      </c>
      <c r="B76" s="2">
        <f t="shared" si="2"/>
        <v>3</v>
      </c>
      <c r="C76" s="2">
        <v>1</v>
      </c>
      <c r="D76" s="2">
        <v>3</v>
      </c>
      <c r="E76" s="2">
        <f t="shared" si="4"/>
        <v>7</v>
      </c>
    </row>
    <row r="77" spans="1:5" x14ac:dyDescent="0.25">
      <c r="A77" s="1">
        <v>76</v>
      </c>
      <c r="B77" s="2">
        <f t="shared" si="2"/>
        <v>3</v>
      </c>
      <c r="C77" s="2">
        <v>1</v>
      </c>
      <c r="D77" s="2">
        <v>4</v>
      </c>
      <c r="E77" s="2">
        <f t="shared" si="4"/>
        <v>8</v>
      </c>
    </row>
    <row r="78" spans="1:5" x14ac:dyDescent="0.25">
      <c r="A78" s="1">
        <v>77</v>
      </c>
      <c r="B78" s="2">
        <f t="shared" si="2"/>
        <v>3</v>
      </c>
      <c r="C78" s="2">
        <v>1</v>
      </c>
      <c r="D78" s="2">
        <v>5</v>
      </c>
      <c r="E78" s="2">
        <f t="shared" si="4"/>
        <v>9</v>
      </c>
    </row>
    <row r="79" spans="1:5" x14ac:dyDescent="0.25">
      <c r="A79" s="1">
        <v>78</v>
      </c>
      <c r="B79" s="2">
        <f t="shared" si="2"/>
        <v>3</v>
      </c>
      <c r="C79" s="2">
        <v>1</v>
      </c>
      <c r="D79" s="2">
        <v>6</v>
      </c>
      <c r="E79" s="2">
        <f t="shared" si="4"/>
        <v>10</v>
      </c>
    </row>
    <row r="80" spans="1:5" x14ac:dyDescent="0.25">
      <c r="A80" s="1">
        <v>79</v>
      </c>
      <c r="B80" s="2">
        <f t="shared" si="2"/>
        <v>3</v>
      </c>
      <c r="C80" s="2">
        <f>C74+1</f>
        <v>2</v>
      </c>
      <c r="D80" s="2">
        <v>1</v>
      </c>
      <c r="E80" s="2">
        <f t="shared" si="4"/>
        <v>6</v>
      </c>
    </row>
    <row r="81" spans="1:5" x14ac:dyDescent="0.25">
      <c r="A81" s="1">
        <v>80</v>
      </c>
      <c r="B81" s="2">
        <f t="shared" si="2"/>
        <v>3</v>
      </c>
      <c r="C81" s="2">
        <f t="shared" ref="C81:C109" si="5">C75+1</f>
        <v>2</v>
      </c>
      <c r="D81" s="2">
        <v>2</v>
      </c>
      <c r="E81" s="2">
        <f t="shared" si="4"/>
        <v>7</v>
      </c>
    </row>
    <row r="82" spans="1:5" x14ac:dyDescent="0.25">
      <c r="A82" s="1">
        <v>81</v>
      </c>
      <c r="B82" s="2">
        <f t="shared" si="2"/>
        <v>3</v>
      </c>
      <c r="C82" s="2">
        <f t="shared" si="5"/>
        <v>2</v>
      </c>
      <c r="D82" s="2">
        <v>3</v>
      </c>
      <c r="E82" s="2">
        <f t="shared" si="4"/>
        <v>8</v>
      </c>
    </row>
    <row r="83" spans="1:5" x14ac:dyDescent="0.25">
      <c r="A83" s="1">
        <v>82</v>
      </c>
      <c r="B83" s="2">
        <f t="shared" si="2"/>
        <v>3</v>
      </c>
      <c r="C83" s="2">
        <f t="shared" si="5"/>
        <v>2</v>
      </c>
      <c r="D83" s="2">
        <v>4</v>
      </c>
      <c r="E83" s="2">
        <f t="shared" si="4"/>
        <v>9</v>
      </c>
    </row>
    <row r="84" spans="1:5" x14ac:dyDescent="0.25">
      <c r="A84" s="1">
        <v>83</v>
      </c>
      <c r="B84" s="2">
        <f t="shared" si="2"/>
        <v>3</v>
      </c>
      <c r="C84" s="2">
        <f t="shared" si="5"/>
        <v>2</v>
      </c>
      <c r="D84" s="2">
        <v>5</v>
      </c>
      <c r="E84" s="2">
        <f t="shared" si="4"/>
        <v>10</v>
      </c>
    </row>
    <row r="85" spans="1:5" x14ac:dyDescent="0.25">
      <c r="A85" s="1">
        <v>84</v>
      </c>
      <c r="B85" s="2">
        <f t="shared" si="2"/>
        <v>3</v>
      </c>
      <c r="C85" s="2">
        <f t="shared" si="5"/>
        <v>2</v>
      </c>
      <c r="D85" s="2">
        <v>6</v>
      </c>
      <c r="E85" s="2">
        <f t="shared" si="4"/>
        <v>11</v>
      </c>
    </row>
    <row r="86" spans="1:5" x14ac:dyDescent="0.25">
      <c r="A86" s="1">
        <v>85</v>
      </c>
      <c r="B86" s="2">
        <f t="shared" si="2"/>
        <v>3</v>
      </c>
      <c r="C86" s="2">
        <f t="shared" si="5"/>
        <v>3</v>
      </c>
      <c r="D86" s="2">
        <v>1</v>
      </c>
      <c r="E86" s="2">
        <f t="shared" si="4"/>
        <v>7</v>
      </c>
    </row>
    <row r="87" spans="1:5" x14ac:dyDescent="0.25">
      <c r="A87" s="1">
        <v>86</v>
      </c>
      <c r="B87" s="2">
        <f t="shared" si="2"/>
        <v>3</v>
      </c>
      <c r="C87" s="2">
        <f t="shared" si="5"/>
        <v>3</v>
      </c>
      <c r="D87" s="2">
        <v>2</v>
      </c>
      <c r="E87" s="2">
        <f t="shared" si="4"/>
        <v>8</v>
      </c>
    </row>
    <row r="88" spans="1:5" x14ac:dyDescent="0.25">
      <c r="A88" s="1">
        <v>87</v>
      </c>
      <c r="B88" s="2">
        <f t="shared" si="2"/>
        <v>3</v>
      </c>
      <c r="C88" s="2">
        <f t="shared" si="5"/>
        <v>3</v>
      </c>
      <c r="D88" s="2">
        <v>3</v>
      </c>
      <c r="E88" s="2">
        <f t="shared" si="4"/>
        <v>9</v>
      </c>
    </row>
    <row r="89" spans="1:5" x14ac:dyDescent="0.25">
      <c r="A89" s="1">
        <v>88</v>
      </c>
      <c r="B89" s="2">
        <f t="shared" si="2"/>
        <v>3</v>
      </c>
      <c r="C89" s="2">
        <f t="shared" si="5"/>
        <v>3</v>
      </c>
      <c r="D89" s="2">
        <v>4</v>
      </c>
      <c r="E89" s="2">
        <f t="shared" si="4"/>
        <v>10</v>
      </c>
    </row>
    <row r="90" spans="1:5" x14ac:dyDescent="0.25">
      <c r="A90" s="1">
        <v>89</v>
      </c>
      <c r="B90" s="2">
        <f t="shared" si="2"/>
        <v>3</v>
      </c>
      <c r="C90" s="2">
        <f t="shared" si="5"/>
        <v>3</v>
      </c>
      <c r="D90" s="2">
        <v>5</v>
      </c>
      <c r="E90" s="2">
        <f t="shared" si="4"/>
        <v>11</v>
      </c>
    </row>
    <row r="91" spans="1:5" x14ac:dyDescent="0.25">
      <c r="A91" s="1">
        <v>90</v>
      </c>
      <c r="B91" s="2">
        <f t="shared" si="2"/>
        <v>3</v>
      </c>
      <c r="C91" s="2">
        <f t="shared" si="5"/>
        <v>3</v>
      </c>
      <c r="D91" s="2">
        <v>6</v>
      </c>
      <c r="E91" s="2">
        <f t="shared" si="4"/>
        <v>12</v>
      </c>
    </row>
    <row r="92" spans="1:5" x14ac:dyDescent="0.25">
      <c r="A92" s="1">
        <v>91</v>
      </c>
      <c r="B92" s="2">
        <f t="shared" si="2"/>
        <v>3</v>
      </c>
      <c r="C92" s="2">
        <f t="shared" si="5"/>
        <v>4</v>
      </c>
      <c r="D92" s="2">
        <v>1</v>
      </c>
      <c r="E92" s="2">
        <f t="shared" si="4"/>
        <v>8</v>
      </c>
    </row>
    <row r="93" spans="1:5" x14ac:dyDescent="0.25">
      <c r="A93" s="1">
        <v>92</v>
      </c>
      <c r="B93" s="2">
        <f t="shared" si="2"/>
        <v>3</v>
      </c>
      <c r="C93" s="2">
        <f t="shared" si="5"/>
        <v>4</v>
      </c>
      <c r="D93" s="2">
        <v>2</v>
      </c>
      <c r="E93" s="2">
        <f t="shared" si="4"/>
        <v>9</v>
      </c>
    </row>
    <row r="94" spans="1:5" x14ac:dyDescent="0.25">
      <c r="A94" s="1">
        <v>93</v>
      </c>
      <c r="B94" s="2">
        <f t="shared" si="2"/>
        <v>3</v>
      </c>
      <c r="C94" s="2">
        <f t="shared" si="5"/>
        <v>4</v>
      </c>
      <c r="D94" s="2">
        <v>3</v>
      </c>
      <c r="E94" s="2">
        <f t="shared" si="4"/>
        <v>10</v>
      </c>
    </row>
    <row r="95" spans="1:5" x14ac:dyDescent="0.25">
      <c r="A95" s="1">
        <v>94</v>
      </c>
      <c r="B95" s="2">
        <f t="shared" si="2"/>
        <v>3</v>
      </c>
      <c r="C95" s="2">
        <f t="shared" si="5"/>
        <v>4</v>
      </c>
      <c r="D95" s="2">
        <v>4</v>
      </c>
      <c r="E95" s="2">
        <f t="shared" si="4"/>
        <v>11</v>
      </c>
    </row>
    <row r="96" spans="1:5" x14ac:dyDescent="0.25">
      <c r="A96" s="1">
        <v>95</v>
      </c>
      <c r="B96" s="2">
        <f t="shared" si="2"/>
        <v>3</v>
      </c>
      <c r="C96" s="2">
        <f t="shared" si="5"/>
        <v>4</v>
      </c>
      <c r="D96" s="2">
        <v>5</v>
      </c>
      <c r="E96" s="2">
        <f t="shared" si="4"/>
        <v>12</v>
      </c>
    </row>
    <row r="97" spans="1:5" x14ac:dyDescent="0.25">
      <c r="A97" s="1">
        <v>96</v>
      </c>
      <c r="B97" s="2">
        <f t="shared" si="2"/>
        <v>3</v>
      </c>
      <c r="C97" s="2">
        <f t="shared" si="5"/>
        <v>4</v>
      </c>
      <c r="D97" s="2">
        <v>6</v>
      </c>
      <c r="E97" s="2">
        <f t="shared" si="4"/>
        <v>13</v>
      </c>
    </row>
    <row r="98" spans="1:5" x14ac:dyDescent="0.25">
      <c r="A98" s="1">
        <v>97</v>
      </c>
      <c r="B98" s="2">
        <f t="shared" si="2"/>
        <v>3</v>
      </c>
      <c r="C98" s="2">
        <f t="shared" si="5"/>
        <v>5</v>
      </c>
      <c r="D98" s="2">
        <v>1</v>
      </c>
      <c r="E98" s="2">
        <f t="shared" si="4"/>
        <v>9</v>
      </c>
    </row>
    <row r="99" spans="1:5" x14ac:dyDescent="0.25">
      <c r="A99" s="1">
        <v>98</v>
      </c>
      <c r="B99" s="2">
        <f t="shared" si="2"/>
        <v>3</v>
      </c>
      <c r="C99" s="2">
        <f t="shared" si="5"/>
        <v>5</v>
      </c>
      <c r="D99" s="2">
        <v>2</v>
      </c>
      <c r="E99" s="2">
        <f t="shared" si="4"/>
        <v>10</v>
      </c>
    </row>
    <row r="100" spans="1:5" x14ac:dyDescent="0.25">
      <c r="A100" s="1">
        <v>99</v>
      </c>
      <c r="B100" s="2">
        <f t="shared" si="2"/>
        <v>3</v>
      </c>
      <c r="C100" s="2">
        <f t="shared" si="5"/>
        <v>5</v>
      </c>
      <c r="D100" s="2">
        <v>3</v>
      </c>
      <c r="E100" s="2">
        <f t="shared" si="4"/>
        <v>11</v>
      </c>
    </row>
    <row r="101" spans="1:5" x14ac:dyDescent="0.25">
      <c r="A101" s="1">
        <v>100</v>
      </c>
      <c r="B101" s="2">
        <f t="shared" si="2"/>
        <v>3</v>
      </c>
      <c r="C101" s="2">
        <f t="shared" si="5"/>
        <v>5</v>
      </c>
      <c r="D101" s="2">
        <v>4</v>
      </c>
      <c r="E101" s="2">
        <f t="shared" si="4"/>
        <v>12</v>
      </c>
    </row>
    <row r="102" spans="1:5" x14ac:dyDescent="0.25">
      <c r="A102" s="1">
        <v>101</v>
      </c>
      <c r="B102" s="2">
        <f t="shared" si="2"/>
        <v>3</v>
      </c>
      <c r="C102" s="2">
        <f t="shared" si="5"/>
        <v>5</v>
      </c>
      <c r="D102" s="2">
        <v>5</v>
      </c>
      <c r="E102" s="2">
        <f t="shared" si="4"/>
        <v>13</v>
      </c>
    </row>
    <row r="103" spans="1:5" x14ac:dyDescent="0.25">
      <c r="A103" s="1">
        <v>102</v>
      </c>
      <c r="B103" s="2">
        <f t="shared" ref="B103:B166" si="6">B67+1</f>
        <v>3</v>
      </c>
      <c r="C103" s="2">
        <f t="shared" si="5"/>
        <v>5</v>
      </c>
      <c r="D103" s="2">
        <v>6</v>
      </c>
      <c r="E103" s="2">
        <f t="shared" si="4"/>
        <v>14</v>
      </c>
    </row>
    <row r="104" spans="1:5" x14ac:dyDescent="0.25">
      <c r="A104" s="1">
        <v>103</v>
      </c>
      <c r="B104" s="2">
        <f t="shared" si="6"/>
        <v>3</v>
      </c>
      <c r="C104" s="2">
        <f t="shared" si="5"/>
        <v>6</v>
      </c>
      <c r="D104" s="2">
        <v>1</v>
      </c>
      <c r="E104" s="2">
        <f t="shared" si="4"/>
        <v>10</v>
      </c>
    </row>
    <row r="105" spans="1:5" x14ac:dyDescent="0.25">
      <c r="A105" s="1">
        <v>104</v>
      </c>
      <c r="B105" s="2">
        <f t="shared" si="6"/>
        <v>3</v>
      </c>
      <c r="C105" s="2">
        <f t="shared" si="5"/>
        <v>6</v>
      </c>
      <c r="D105" s="2">
        <v>2</v>
      </c>
      <c r="E105" s="2">
        <f t="shared" si="4"/>
        <v>11</v>
      </c>
    </row>
    <row r="106" spans="1:5" x14ac:dyDescent="0.25">
      <c r="A106" s="1">
        <v>105</v>
      </c>
      <c r="B106" s="2">
        <f t="shared" si="6"/>
        <v>3</v>
      </c>
      <c r="C106" s="2">
        <f t="shared" si="5"/>
        <v>6</v>
      </c>
      <c r="D106" s="2">
        <v>3</v>
      </c>
      <c r="E106" s="2">
        <f t="shared" si="4"/>
        <v>12</v>
      </c>
    </row>
    <row r="107" spans="1:5" x14ac:dyDescent="0.25">
      <c r="A107" s="1">
        <v>106</v>
      </c>
      <c r="B107" s="2">
        <f t="shared" si="6"/>
        <v>3</v>
      </c>
      <c r="C107" s="2">
        <f t="shared" si="5"/>
        <v>6</v>
      </c>
      <c r="D107" s="2">
        <v>4</v>
      </c>
      <c r="E107" s="2">
        <f t="shared" si="4"/>
        <v>13</v>
      </c>
    </row>
    <row r="108" spans="1:5" x14ac:dyDescent="0.25">
      <c r="A108" s="1">
        <v>107</v>
      </c>
      <c r="B108" s="2">
        <f t="shared" si="6"/>
        <v>3</v>
      </c>
      <c r="C108" s="2">
        <f t="shared" si="5"/>
        <v>6</v>
      </c>
      <c r="D108" s="2">
        <v>5</v>
      </c>
      <c r="E108" s="2">
        <f t="shared" si="4"/>
        <v>14</v>
      </c>
    </row>
    <row r="109" spans="1:5" x14ac:dyDescent="0.25">
      <c r="A109" s="1">
        <v>108</v>
      </c>
      <c r="B109" s="2">
        <f t="shared" si="6"/>
        <v>3</v>
      </c>
      <c r="C109" s="2">
        <f t="shared" si="5"/>
        <v>6</v>
      </c>
      <c r="D109" s="2">
        <v>6</v>
      </c>
      <c r="E109" s="2">
        <f t="shared" si="4"/>
        <v>15</v>
      </c>
    </row>
    <row r="110" spans="1:5" x14ac:dyDescent="0.25">
      <c r="A110" s="1">
        <v>109</v>
      </c>
      <c r="B110" s="2">
        <f t="shared" si="6"/>
        <v>4</v>
      </c>
      <c r="C110" s="2">
        <v>1</v>
      </c>
      <c r="D110" s="2">
        <v>1</v>
      </c>
      <c r="E110" s="2">
        <f t="shared" si="4"/>
        <v>6</v>
      </c>
    </row>
    <row r="111" spans="1:5" x14ac:dyDescent="0.25">
      <c r="A111" s="1">
        <v>110</v>
      </c>
      <c r="B111" s="2">
        <f t="shared" si="6"/>
        <v>4</v>
      </c>
      <c r="C111" s="2">
        <v>1</v>
      </c>
      <c r="D111" s="2">
        <v>2</v>
      </c>
      <c r="E111" s="2">
        <f t="shared" si="4"/>
        <v>7</v>
      </c>
    </row>
    <row r="112" spans="1:5" x14ac:dyDescent="0.25">
      <c r="A112" s="1">
        <v>111</v>
      </c>
      <c r="B112" s="2">
        <f t="shared" si="6"/>
        <v>4</v>
      </c>
      <c r="C112" s="2">
        <v>1</v>
      </c>
      <c r="D112" s="2">
        <v>3</v>
      </c>
      <c r="E112" s="2">
        <f t="shared" si="4"/>
        <v>8</v>
      </c>
    </row>
    <row r="113" spans="1:5" x14ac:dyDescent="0.25">
      <c r="A113" s="1">
        <v>112</v>
      </c>
      <c r="B113" s="2">
        <f t="shared" si="6"/>
        <v>4</v>
      </c>
      <c r="C113" s="2">
        <v>1</v>
      </c>
      <c r="D113" s="2">
        <v>4</v>
      </c>
      <c r="E113" s="2">
        <f t="shared" si="4"/>
        <v>9</v>
      </c>
    </row>
    <row r="114" spans="1:5" x14ac:dyDescent="0.25">
      <c r="A114" s="1">
        <v>113</v>
      </c>
      <c r="B114" s="2">
        <f t="shared" si="6"/>
        <v>4</v>
      </c>
      <c r="C114" s="2">
        <v>1</v>
      </c>
      <c r="D114" s="2">
        <v>5</v>
      </c>
      <c r="E114" s="2">
        <f t="shared" si="4"/>
        <v>10</v>
      </c>
    </row>
    <row r="115" spans="1:5" x14ac:dyDescent="0.25">
      <c r="A115" s="1">
        <v>114</v>
      </c>
      <c r="B115" s="2">
        <f t="shared" si="6"/>
        <v>4</v>
      </c>
      <c r="C115" s="2">
        <v>1</v>
      </c>
      <c r="D115" s="2">
        <v>6</v>
      </c>
      <c r="E115" s="2">
        <f t="shared" si="4"/>
        <v>11</v>
      </c>
    </row>
    <row r="116" spans="1:5" x14ac:dyDescent="0.25">
      <c r="A116" s="1">
        <v>115</v>
      </c>
      <c r="B116" s="2">
        <f t="shared" si="6"/>
        <v>4</v>
      </c>
      <c r="C116" s="2">
        <f>C110+1</f>
        <v>2</v>
      </c>
      <c r="D116" s="2">
        <v>1</v>
      </c>
      <c r="E116" s="2">
        <f t="shared" si="4"/>
        <v>7</v>
      </c>
    </row>
    <row r="117" spans="1:5" x14ac:dyDescent="0.25">
      <c r="A117" s="1">
        <v>116</v>
      </c>
      <c r="B117" s="2">
        <f t="shared" si="6"/>
        <v>4</v>
      </c>
      <c r="C117" s="2">
        <f t="shared" ref="C117:C145" si="7">C111+1</f>
        <v>2</v>
      </c>
      <c r="D117" s="2">
        <v>2</v>
      </c>
      <c r="E117" s="2">
        <f t="shared" si="4"/>
        <v>8</v>
      </c>
    </row>
    <row r="118" spans="1:5" x14ac:dyDescent="0.25">
      <c r="A118" s="1">
        <v>117</v>
      </c>
      <c r="B118" s="2">
        <f t="shared" si="6"/>
        <v>4</v>
      </c>
      <c r="C118" s="2">
        <f t="shared" si="7"/>
        <v>2</v>
      </c>
      <c r="D118" s="2">
        <v>3</v>
      </c>
      <c r="E118" s="2">
        <f t="shared" si="4"/>
        <v>9</v>
      </c>
    </row>
    <row r="119" spans="1:5" x14ac:dyDescent="0.25">
      <c r="A119" s="1">
        <v>118</v>
      </c>
      <c r="B119" s="2">
        <f t="shared" si="6"/>
        <v>4</v>
      </c>
      <c r="C119" s="2">
        <f t="shared" si="7"/>
        <v>2</v>
      </c>
      <c r="D119" s="2">
        <v>4</v>
      </c>
      <c r="E119" s="2">
        <f t="shared" si="4"/>
        <v>10</v>
      </c>
    </row>
    <row r="120" spans="1:5" x14ac:dyDescent="0.25">
      <c r="A120" s="1">
        <v>119</v>
      </c>
      <c r="B120" s="2">
        <f t="shared" si="6"/>
        <v>4</v>
      </c>
      <c r="C120" s="2">
        <f t="shared" si="7"/>
        <v>2</v>
      </c>
      <c r="D120" s="2">
        <v>5</v>
      </c>
      <c r="E120" s="2">
        <f t="shared" si="4"/>
        <v>11</v>
      </c>
    </row>
    <row r="121" spans="1:5" x14ac:dyDescent="0.25">
      <c r="A121" s="1">
        <v>120</v>
      </c>
      <c r="B121" s="2">
        <f t="shared" si="6"/>
        <v>4</v>
      </c>
      <c r="C121" s="2">
        <f t="shared" si="7"/>
        <v>2</v>
      </c>
      <c r="D121" s="2">
        <v>6</v>
      </c>
      <c r="E121" s="2">
        <f t="shared" si="4"/>
        <v>12</v>
      </c>
    </row>
    <row r="122" spans="1:5" x14ac:dyDescent="0.25">
      <c r="A122" s="1">
        <v>121</v>
      </c>
      <c r="B122" s="2">
        <f t="shared" si="6"/>
        <v>4</v>
      </c>
      <c r="C122" s="2">
        <f t="shared" si="7"/>
        <v>3</v>
      </c>
      <c r="D122" s="2">
        <v>1</v>
      </c>
      <c r="E122" s="2">
        <f t="shared" si="4"/>
        <v>8</v>
      </c>
    </row>
    <row r="123" spans="1:5" x14ac:dyDescent="0.25">
      <c r="A123" s="1">
        <v>122</v>
      </c>
      <c r="B123" s="2">
        <f t="shared" si="6"/>
        <v>4</v>
      </c>
      <c r="C123" s="2">
        <f t="shared" si="7"/>
        <v>3</v>
      </c>
      <c r="D123" s="2">
        <v>2</v>
      </c>
      <c r="E123" s="2">
        <f t="shared" si="4"/>
        <v>9</v>
      </c>
    </row>
    <row r="124" spans="1:5" x14ac:dyDescent="0.25">
      <c r="A124" s="1">
        <v>123</v>
      </c>
      <c r="B124" s="2">
        <f t="shared" si="6"/>
        <v>4</v>
      </c>
      <c r="C124" s="2">
        <f t="shared" si="7"/>
        <v>3</v>
      </c>
      <c r="D124" s="2">
        <v>3</v>
      </c>
      <c r="E124" s="2">
        <f t="shared" si="4"/>
        <v>10</v>
      </c>
    </row>
    <row r="125" spans="1:5" x14ac:dyDescent="0.25">
      <c r="A125" s="1">
        <v>124</v>
      </c>
      <c r="B125" s="2">
        <f t="shared" si="6"/>
        <v>4</v>
      </c>
      <c r="C125" s="2">
        <f t="shared" si="7"/>
        <v>3</v>
      </c>
      <c r="D125" s="2">
        <v>4</v>
      </c>
      <c r="E125" s="2">
        <f t="shared" si="4"/>
        <v>11</v>
      </c>
    </row>
    <row r="126" spans="1:5" x14ac:dyDescent="0.25">
      <c r="A126" s="1">
        <v>125</v>
      </c>
      <c r="B126" s="2">
        <f t="shared" si="6"/>
        <v>4</v>
      </c>
      <c r="C126" s="2">
        <f t="shared" si="7"/>
        <v>3</v>
      </c>
      <c r="D126" s="2">
        <v>5</v>
      </c>
      <c r="E126" s="2">
        <f t="shared" si="4"/>
        <v>12</v>
      </c>
    </row>
    <row r="127" spans="1:5" x14ac:dyDescent="0.25">
      <c r="A127" s="1">
        <v>126</v>
      </c>
      <c r="B127" s="2">
        <f t="shared" si="6"/>
        <v>4</v>
      </c>
      <c r="C127" s="2">
        <f t="shared" si="7"/>
        <v>3</v>
      </c>
      <c r="D127" s="2">
        <v>6</v>
      </c>
      <c r="E127" s="2">
        <f t="shared" si="4"/>
        <v>13</v>
      </c>
    </row>
    <row r="128" spans="1:5" x14ac:dyDescent="0.25">
      <c r="A128" s="1">
        <v>127</v>
      </c>
      <c r="B128" s="2">
        <f t="shared" si="6"/>
        <v>4</v>
      </c>
      <c r="C128" s="2">
        <f t="shared" si="7"/>
        <v>4</v>
      </c>
      <c r="D128" s="2">
        <v>1</v>
      </c>
      <c r="E128" s="2">
        <f t="shared" si="4"/>
        <v>9</v>
      </c>
    </row>
    <row r="129" spans="1:5" x14ac:dyDescent="0.25">
      <c r="A129" s="1">
        <v>128</v>
      </c>
      <c r="B129" s="2">
        <f t="shared" si="6"/>
        <v>4</v>
      </c>
      <c r="C129" s="2">
        <f t="shared" si="7"/>
        <v>4</v>
      </c>
      <c r="D129" s="2">
        <v>2</v>
      </c>
      <c r="E129" s="2">
        <f t="shared" si="4"/>
        <v>10</v>
      </c>
    </row>
    <row r="130" spans="1:5" x14ac:dyDescent="0.25">
      <c r="A130" s="1">
        <v>129</v>
      </c>
      <c r="B130" s="2">
        <f t="shared" si="6"/>
        <v>4</v>
      </c>
      <c r="C130" s="2">
        <f t="shared" si="7"/>
        <v>4</v>
      </c>
      <c r="D130" s="2">
        <v>3</v>
      </c>
      <c r="E130" s="2">
        <f t="shared" si="4"/>
        <v>11</v>
      </c>
    </row>
    <row r="131" spans="1:5" x14ac:dyDescent="0.25">
      <c r="A131" s="1">
        <v>130</v>
      </c>
      <c r="B131" s="2">
        <f t="shared" si="6"/>
        <v>4</v>
      </c>
      <c r="C131" s="2">
        <f t="shared" si="7"/>
        <v>4</v>
      </c>
      <c r="D131" s="2">
        <v>4</v>
      </c>
      <c r="E131" s="2">
        <f t="shared" ref="E131:E194" si="8">SUM(B131:D131)</f>
        <v>12</v>
      </c>
    </row>
    <row r="132" spans="1:5" x14ac:dyDescent="0.25">
      <c r="A132" s="1">
        <v>131</v>
      </c>
      <c r="B132" s="2">
        <f t="shared" si="6"/>
        <v>4</v>
      </c>
      <c r="C132" s="2">
        <f t="shared" si="7"/>
        <v>4</v>
      </c>
      <c r="D132" s="2">
        <v>5</v>
      </c>
      <c r="E132" s="2">
        <f t="shared" si="8"/>
        <v>13</v>
      </c>
    </row>
    <row r="133" spans="1:5" x14ac:dyDescent="0.25">
      <c r="A133" s="1">
        <v>132</v>
      </c>
      <c r="B133" s="2">
        <f t="shared" si="6"/>
        <v>4</v>
      </c>
      <c r="C133" s="2">
        <f t="shared" si="7"/>
        <v>4</v>
      </c>
      <c r="D133" s="2">
        <v>6</v>
      </c>
      <c r="E133" s="2">
        <f t="shared" si="8"/>
        <v>14</v>
      </c>
    </row>
    <row r="134" spans="1:5" x14ac:dyDescent="0.25">
      <c r="A134" s="1">
        <v>133</v>
      </c>
      <c r="B134" s="2">
        <f t="shared" si="6"/>
        <v>4</v>
      </c>
      <c r="C134" s="2">
        <f t="shared" si="7"/>
        <v>5</v>
      </c>
      <c r="D134" s="2">
        <v>1</v>
      </c>
      <c r="E134" s="2">
        <f t="shared" si="8"/>
        <v>10</v>
      </c>
    </row>
    <row r="135" spans="1:5" x14ac:dyDescent="0.25">
      <c r="A135" s="1">
        <v>134</v>
      </c>
      <c r="B135" s="2">
        <f t="shared" si="6"/>
        <v>4</v>
      </c>
      <c r="C135" s="2">
        <f t="shared" si="7"/>
        <v>5</v>
      </c>
      <c r="D135" s="2">
        <v>2</v>
      </c>
      <c r="E135" s="2">
        <f t="shared" si="8"/>
        <v>11</v>
      </c>
    </row>
    <row r="136" spans="1:5" x14ac:dyDescent="0.25">
      <c r="A136" s="1">
        <v>135</v>
      </c>
      <c r="B136" s="2">
        <f t="shared" si="6"/>
        <v>4</v>
      </c>
      <c r="C136" s="2">
        <f t="shared" si="7"/>
        <v>5</v>
      </c>
      <c r="D136" s="2">
        <v>3</v>
      </c>
      <c r="E136" s="2">
        <f t="shared" si="8"/>
        <v>12</v>
      </c>
    </row>
    <row r="137" spans="1:5" x14ac:dyDescent="0.25">
      <c r="A137" s="1">
        <v>136</v>
      </c>
      <c r="B137" s="2">
        <f t="shared" si="6"/>
        <v>4</v>
      </c>
      <c r="C137" s="2">
        <f t="shared" si="7"/>
        <v>5</v>
      </c>
      <c r="D137" s="2">
        <v>4</v>
      </c>
      <c r="E137" s="2">
        <f t="shared" si="8"/>
        <v>13</v>
      </c>
    </row>
    <row r="138" spans="1:5" x14ac:dyDescent="0.25">
      <c r="A138" s="1">
        <v>137</v>
      </c>
      <c r="B138" s="2">
        <f t="shared" si="6"/>
        <v>4</v>
      </c>
      <c r="C138" s="2">
        <f t="shared" si="7"/>
        <v>5</v>
      </c>
      <c r="D138" s="2">
        <v>5</v>
      </c>
      <c r="E138" s="2">
        <f t="shared" si="8"/>
        <v>14</v>
      </c>
    </row>
    <row r="139" spans="1:5" x14ac:dyDescent="0.25">
      <c r="A139" s="1">
        <v>138</v>
      </c>
      <c r="B139" s="2">
        <f t="shared" si="6"/>
        <v>4</v>
      </c>
      <c r="C139" s="2">
        <f t="shared" si="7"/>
        <v>5</v>
      </c>
      <c r="D139" s="2">
        <v>6</v>
      </c>
      <c r="E139" s="2">
        <f t="shared" si="8"/>
        <v>15</v>
      </c>
    </row>
    <row r="140" spans="1:5" x14ac:dyDescent="0.25">
      <c r="A140" s="1">
        <v>139</v>
      </c>
      <c r="B140" s="2">
        <f t="shared" si="6"/>
        <v>4</v>
      </c>
      <c r="C140" s="2">
        <f t="shared" si="7"/>
        <v>6</v>
      </c>
      <c r="D140" s="2">
        <v>1</v>
      </c>
      <c r="E140" s="2">
        <f t="shared" si="8"/>
        <v>11</v>
      </c>
    </row>
    <row r="141" spans="1:5" x14ac:dyDescent="0.25">
      <c r="A141" s="1">
        <v>140</v>
      </c>
      <c r="B141" s="2">
        <f t="shared" si="6"/>
        <v>4</v>
      </c>
      <c r="C141" s="2">
        <f t="shared" si="7"/>
        <v>6</v>
      </c>
      <c r="D141" s="2">
        <v>2</v>
      </c>
      <c r="E141" s="2">
        <f t="shared" si="8"/>
        <v>12</v>
      </c>
    </row>
    <row r="142" spans="1:5" x14ac:dyDescent="0.25">
      <c r="A142" s="1">
        <v>141</v>
      </c>
      <c r="B142" s="2">
        <f t="shared" si="6"/>
        <v>4</v>
      </c>
      <c r="C142" s="2">
        <f t="shared" si="7"/>
        <v>6</v>
      </c>
      <c r="D142" s="2">
        <v>3</v>
      </c>
      <c r="E142" s="2">
        <f t="shared" si="8"/>
        <v>13</v>
      </c>
    </row>
    <row r="143" spans="1:5" x14ac:dyDescent="0.25">
      <c r="A143" s="1">
        <v>142</v>
      </c>
      <c r="B143" s="2">
        <f t="shared" si="6"/>
        <v>4</v>
      </c>
      <c r="C143" s="2">
        <f t="shared" si="7"/>
        <v>6</v>
      </c>
      <c r="D143" s="2">
        <v>4</v>
      </c>
      <c r="E143" s="2">
        <f t="shared" si="8"/>
        <v>14</v>
      </c>
    </row>
    <row r="144" spans="1:5" x14ac:dyDescent="0.25">
      <c r="A144" s="1">
        <v>143</v>
      </c>
      <c r="B144" s="2">
        <f t="shared" si="6"/>
        <v>4</v>
      </c>
      <c r="C144" s="2">
        <f t="shared" si="7"/>
        <v>6</v>
      </c>
      <c r="D144" s="2">
        <v>5</v>
      </c>
      <c r="E144" s="2">
        <f t="shared" si="8"/>
        <v>15</v>
      </c>
    </row>
    <row r="145" spans="1:5" x14ac:dyDescent="0.25">
      <c r="A145" s="1">
        <v>144</v>
      </c>
      <c r="B145" s="2">
        <f t="shared" si="6"/>
        <v>4</v>
      </c>
      <c r="C145" s="2">
        <f t="shared" si="7"/>
        <v>6</v>
      </c>
      <c r="D145" s="2">
        <v>6</v>
      </c>
      <c r="E145" s="2">
        <f t="shared" si="8"/>
        <v>16</v>
      </c>
    </row>
    <row r="146" spans="1:5" x14ac:dyDescent="0.25">
      <c r="A146" s="1">
        <v>145</v>
      </c>
      <c r="B146" s="2">
        <f t="shared" si="6"/>
        <v>5</v>
      </c>
      <c r="C146" s="2">
        <v>1</v>
      </c>
      <c r="D146" s="2">
        <v>1</v>
      </c>
      <c r="E146" s="2">
        <f t="shared" si="8"/>
        <v>7</v>
      </c>
    </row>
    <row r="147" spans="1:5" x14ac:dyDescent="0.25">
      <c r="A147" s="1">
        <v>146</v>
      </c>
      <c r="B147" s="2">
        <f t="shared" si="6"/>
        <v>5</v>
      </c>
      <c r="C147" s="2">
        <v>1</v>
      </c>
      <c r="D147" s="2">
        <v>2</v>
      </c>
      <c r="E147" s="2">
        <f t="shared" si="8"/>
        <v>8</v>
      </c>
    </row>
    <row r="148" spans="1:5" x14ac:dyDescent="0.25">
      <c r="A148" s="1">
        <v>147</v>
      </c>
      <c r="B148" s="2">
        <f t="shared" si="6"/>
        <v>5</v>
      </c>
      <c r="C148" s="2">
        <v>1</v>
      </c>
      <c r="D148" s="2">
        <v>3</v>
      </c>
      <c r="E148" s="2">
        <f t="shared" si="8"/>
        <v>9</v>
      </c>
    </row>
    <row r="149" spans="1:5" x14ac:dyDescent="0.25">
      <c r="A149" s="1">
        <v>148</v>
      </c>
      <c r="B149" s="2">
        <f t="shared" si="6"/>
        <v>5</v>
      </c>
      <c r="C149" s="2">
        <v>1</v>
      </c>
      <c r="D149" s="2">
        <v>4</v>
      </c>
      <c r="E149" s="2">
        <f t="shared" si="8"/>
        <v>10</v>
      </c>
    </row>
    <row r="150" spans="1:5" x14ac:dyDescent="0.25">
      <c r="A150" s="1">
        <v>149</v>
      </c>
      <c r="B150" s="2">
        <f t="shared" si="6"/>
        <v>5</v>
      </c>
      <c r="C150" s="2">
        <v>1</v>
      </c>
      <c r="D150" s="2">
        <v>5</v>
      </c>
      <c r="E150" s="2">
        <f t="shared" si="8"/>
        <v>11</v>
      </c>
    </row>
    <row r="151" spans="1:5" x14ac:dyDescent="0.25">
      <c r="A151" s="1">
        <v>150</v>
      </c>
      <c r="B151" s="2">
        <f t="shared" si="6"/>
        <v>5</v>
      </c>
      <c r="C151" s="2">
        <v>1</v>
      </c>
      <c r="D151" s="2">
        <v>6</v>
      </c>
      <c r="E151" s="2">
        <f t="shared" si="8"/>
        <v>12</v>
      </c>
    </row>
    <row r="152" spans="1:5" x14ac:dyDescent="0.25">
      <c r="A152" s="1">
        <v>151</v>
      </c>
      <c r="B152" s="2">
        <f t="shared" si="6"/>
        <v>5</v>
      </c>
      <c r="C152" s="2">
        <f>C146+1</f>
        <v>2</v>
      </c>
      <c r="D152" s="2">
        <v>1</v>
      </c>
      <c r="E152" s="2">
        <f t="shared" si="8"/>
        <v>8</v>
      </c>
    </row>
    <row r="153" spans="1:5" x14ac:dyDescent="0.25">
      <c r="A153" s="1">
        <v>152</v>
      </c>
      <c r="B153" s="2">
        <f t="shared" si="6"/>
        <v>5</v>
      </c>
      <c r="C153" s="2">
        <f t="shared" ref="C153:C181" si="9">C147+1</f>
        <v>2</v>
      </c>
      <c r="D153" s="2">
        <v>2</v>
      </c>
      <c r="E153" s="2">
        <f t="shared" si="8"/>
        <v>9</v>
      </c>
    </row>
    <row r="154" spans="1:5" x14ac:dyDescent="0.25">
      <c r="A154" s="1">
        <v>153</v>
      </c>
      <c r="B154" s="2">
        <f t="shared" si="6"/>
        <v>5</v>
      </c>
      <c r="C154" s="2">
        <f t="shared" si="9"/>
        <v>2</v>
      </c>
      <c r="D154" s="2">
        <v>3</v>
      </c>
      <c r="E154" s="2">
        <f t="shared" si="8"/>
        <v>10</v>
      </c>
    </row>
    <row r="155" spans="1:5" x14ac:dyDescent="0.25">
      <c r="A155" s="1">
        <v>154</v>
      </c>
      <c r="B155" s="2">
        <f t="shared" si="6"/>
        <v>5</v>
      </c>
      <c r="C155" s="2">
        <f t="shared" si="9"/>
        <v>2</v>
      </c>
      <c r="D155" s="2">
        <v>4</v>
      </c>
      <c r="E155" s="2">
        <f t="shared" si="8"/>
        <v>11</v>
      </c>
    </row>
    <row r="156" spans="1:5" x14ac:dyDescent="0.25">
      <c r="A156" s="1">
        <v>155</v>
      </c>
      <c r="B156" s="2">
        <f t="shared" si="6"/>
        <v>5</v>
      </c>
      <c r="C156" s="2">
        <f t="shared" si="9"/>
        <v>2</v>
      </c>
      <c r="D156" s="2">
        <v>5</v>
      </c>
      <c r="E156" s="2">
        <f t="shared" si="8"/>
        <v>12</v>
      </c>
    </row>
    <row r="157" spans="1:5" x14ac:dyDescent="0.25">
      <c r="A157" s="1">
        <v>156</v>
      </c>
      <c r="B157" s="2">
        <f t="shared" si="6"/>
        <v>5</v>
      </c>
      <c r="C157" s="2">
        <f t="shared" si="9"/>
        <v>2</v>
      </c>
      <c r="D157" s="2">
        <v>6</v>
      </c>
      <c r="E157" s="2">
        <f t="shared" si="8"/>
        <v>13</v>
      </c>
    </row>
    <row r="158" spans="1:5" x14ac:dyDescent="0.25">
      <c r="A158" s="1">
        <v>157</v>
      </c>
      <c r="B158" s="2">
        <f t="shared" si="6"/>
        <v>5</v>
      </c>
      <c r="C158" s="2">
        <f t="shared" si="9"/>
        <v>3</v>
      </c>
      <c r="D158" s="2">
        <v>1</v>
      </c>
      <c r="E158" s="2">
        <f t="shared" si="8"/>
        <v>9</v>
      </c>
    </row>
    <row r="159" spans="1:5" x14ac:dyDescent="0.25">
      <c r="A159" s="1">
        <v>158</v>
      </c>
      <c r="B159" s="2">
        <f t="shared" si="6"/>
        <v>5</v>
      </c>
      <c r="C159" s="2">
        <f t="shared" si="9"/>
        <v>3</v>
      </c>
      <c r="D159" s="2">
        <v>2</v>
      </c>
      <c r="E159" s="2">
        <f t="shared" si="8"/>
        <v>10</v>
      </c>
    </row>
    <row r="160" spans="1:5" x14ac:dyDescent="0.25">
      <c r="A160" s="1">
        <v>159</v>
      </c>
      <c r="B160" s="2">
        <f t="shared" si="6"/>
        <v>5</v>
      </c>
      <c r="C160" s="2">
        <f t="shared" si="9"/>
        <v>3</v>
      </c>
      <c r="D160" s="2">
        <v>3</v>
      </c>
      <c r="E160" s="2">
        <f t="shared" si="8"/>
        <v>11</v>
      </c>
    </row>
    <row r="161" spans="1:5" x14ac:dyDescent="0.25">
      <c r="A161" s="1">
        <v>160</v>
      </c>
      <c r="B161" s="2">
        <f t="shared" si="6"/>
        <v>5</v>
      </c>
      <c r="C161" s="2">
        <f t="shared" si="9"/>
        <v>3</v>
      </c>
      <c r="D161" s="2">
        <v>4</v>
      </c>
      <c r="E161" s="2">
        <f t="shared" si="8"/>
        <v>12</v>
      </c>
    </row>
    <row r="162" spans="1:5" x14ac:dyDescent="0.25">
      <c r="A162" s="1">
        <v>161</v>
      </c>
      <c r="B162" s="2">
        <f t="shared" si="6"/>
        <v>5</v>
      </c>
      <c r="C162" s="2">
        <f t="shared" si="9"/>
        <v>3</v>
      </c>
      <c r="D162" s="2">
        <v>5</v>
      </c>
      <c r="E162" s="2">
        <f t="shared" si="8"/>
        <v>13</v>
      </c>
    </row>
    <row r="163" spans="1:5" x14ac:dyDescent="0.25">
      <c r="A163" s="1">
        <v>162</v>
      </c>
      <c r="B163" s="2">
        <f t="shared" si="6"/>
        <v>5</v>
      </c>
      <c r="C163" s="2">
        <f t="shared" si="9"/>
        <v>3</v>
      </c>
      <c r="D163" s="2">
        <v>6</v>
      </c>
      <c r="E163" s="2">
        <f t="shared" si="8"/>
        <v>14</v>
      </c>
    </row>
    <row r="164" spans="1:5" x14ac:dyDescent="0.25">
      <c r="A164" s="1">
        <v>163</v>
      </c>
      <c r="B164" s="2">
        <f t="shared" si="6"/>
        <v>5</v>
      </c>
      <c r="C164" s="2">
        <f t="shared" si="9"/>
        <v>4</v>
      </c>
      <c r="D164" s="2">
        <v>1</v>
      </c>
      <c r="E164" s="2">
        <f t="shared" si="8"/>
        <v>10</v>
      </c>
    </row>
    <row r="165" spans="1:5" x14ac:dyDescent="0.25">
      <c r="A165" s="1">
        <v>164</v>
      </c>
      <c r="B165" s="2">
        <f t="shared" si="6"/>
        <v>5</v>
      </c>
      <c r="C165" s="2">
        <f t="shared" si="9"/>
        <v>4</v>
      </c>
      <c r="D165" s="2">
        <v>2</v>
      </c>
      <c r="E165" s="2">
        <f t="shared" si="8"/>
        <v>11</v>
      </c>
    </row>
    <row r="166" spans="1:5" x14ac:dyDescent="0.25">
      <c r="A166" s="1">
        <v>165</v>
      </c>
      <c r="B166" s="2">
        <f t="shared" si="6"/>
        <v>5</v>
      </c>
      <c r="C166" s="2">
        <f t="shared" si="9"/>
        <v>4</v>
      </c>
      <c r="D166" s="2">
        <v>3</v>
      </c>
      <c r="E166" s="2">
        <f t="shared" si="8"/>
        <v>12</v>
      </c>
    </row>
    <row r="167" spans="1:5" x14ac:dyDescent="0.25">
      <c r="A167" s="1">
        <v>166</v>
      </c>
      <c r="B167" s="2">
        <f t="shared" ref="B167:B217" si="10">B131+1</f>
        <v>5</v>
      </c>
      <c r="C167" s="2">
        <f t="shared" si="9"/>
        <v>4</v>
      </c>
      <c r="D167" s="2">
        <v>4</v>
      </c>
      <c r="E167" s="2">
        <f t="shared" si="8"/>
        <v>13</v>
      </c>
    </row>
    <row r="168" spans="1:5" x14ac:dyDescent="0.25">
      <c r="A168" s="1">
        <v>167</v>
      </c>
      <c r="B168" s="2">
        <f t="shared" si="10"/>
        <v>5</v>
      </c>
      <c r="C168" s="2">
        <f t="shared" si="9"/>
        <v>4</v>
      </c>
      <c r="D168" s="2">
        <v>5</v>
      </c>
      <c r="E168" s="2">
        <f t="shared" si="8"/>
        <v>14</v>
      </c>
    </row>
    <row r="169" spans="1:5" x14ac:dyDescent="0.25">
      <c r="A169" s="1">
        <v>168</v>
      </c>
      <c r="B169" s="2">
        <f t="shared" si="10"/>
        <v>5</v>
      </c>
      <c r="C169" s="2">
        <f t="shared" si="9"/>
        <v>4</v>
      </c>
      <c r="D169" s="2">
        <v>6</v>
      </c>
      <c r="E169" s="2">
        <f t="shared" si="8"/>
        <v>15</v>
      </c>
    </row>
    <row r="170" spans="1:5" x14ac:dyDescent="0.25">
      <c r="A170" s="1">
        <v>169</v>
      </c>
      <c r="B170" s="2">
        <f t="shared" si="10"/>
        <v>5</v>
      </c>
      <c r="C170" s="2">
        <f t="shared" si="9"/>
        <v>5</v>
      </c>
      <c r="D170" s="2">
        <v>1</v>
      </c>
      <c r="E170" s="2">
        <f t="shared" si="8"/>
        <v>11</v>
      </c>
    </row>
    <row r="171" spans="1:5" x14ac:dyDescent="0.25">
      <c r="A171" s="1">
        <v>170</v>
      </c>
      <c r="B171" s="2">
        <f t="shared" si="10"/>
        <v>5</v>
      </c>
      <c r="C171" s="2">
        <f t="shared" si="9"/>
        <v>5</v>
      </c>
      <c r="D171" s="2">
        <v>2</v>
      </c>
      <c r="E171" s="2">
        <f t="shared" si="8"/>
        <v>12</v>
      </c>
    </row>
    <row r="172" spans="1:5" x14ac:dyDescent="0.25">
      <c r="A172" s="1">
        <v>171</v>
      </c>
      <c r="B172" s="2">
        <f t="shared" si="10"/>
        <v>5</v>
      </c>
      <c r="C172" s="2">
        <f t="shared" si="9"/>
        <v>5</v>
      </c>
      <c r="D172" s="2">
        <v>3</v>
      </c>
      <c r="E172" s="2">
        <f t="shared" si="8"/>
        <v>13</v>
      </c>
    </row>
    <row r="173" spans="1:5" x14ac:dyDescent="0.25">
      <c r="A173" s="1">
        <v>172</v>
      </c>
      <c r="B173" s="2">
        <f t="shared" si="10"/>
        <v>5</v>
      </c>
      <c r="C173" s="2">
        <f t="shared" si="9"/>
        <v>5</v>
      </c>
      <c r="D173" s="2">
        <v>4</v>
      </c>
      <c r="E173" s="2">
        <f t="shared" si="8"/>
        <v>14</v>
      </c>
    </row>
    <row r="174" spans="1:5" x14ac:dyDescent="0.25">
      <c r="A174" s="1">
        <v>173</v>
      </c>
      <c r="B174" s="2">
        <f t="shared" si="10"/>
        <v>5</v>
      </c>
      <c r="C174" s="2">
        <f t="shared" si="9"/>
        <v>5</v>
      </c>
      <c r="D174" s="2">
        <v>5</v>
      </c>
      <c r="E174" s="2">
        <f t="shared" si="8"/>
        <v>15</v>
      </c>
    </row>
    <row r="175" spans="1:5" x14ac:dyDescent="0.25">
      <c r="A175" s="1">
        <v>174</v>
      </c>
      <c r="B175" s="2">
        <f t="shared" si="10"/>
        <v>5</v>
      </c>
      <c r="C175" s="2">
        <f t="shared" si="9"/>
        <v>5</v>
      </c>
      <c r="D175" s="2">
        <v>6</v>
      </c>
      <c r="E175" s="2">
        <f t="shared" si="8"/>
        <v>16</v>
      </c>
    </row>
    <row r="176" spans="1:5" x14ac:dyDescent="0.25">
      <c r="A176" s="1">
        <v>175</v>
      </c>
      <c r="B176" s="2">
        <f t="shared" si="10"/>
        <v>5</v>
      </c>
      <c r="C176" s="2">
        <f t="shared" si="9"/>
        <v>6</v>
      </c>
      <c r="D176" s="2">
        <v>1</v>
      </c>
      <c r="E176" s="2">
        <f t="shared" si="8"/>
        <v>12</v>
      </c>
    </row>
    <row r="177" spans="1:5" x14ac:dyDescent="0.25">
      <c r="A177" s="1">
        <v>176</v>
      </c>
      <c r="B177" s="2">
        <f t="shared" si="10"/>
        <v>5</v>
      </c>
      <c r="C177" s="2">
        <f t="shared" si="9"/>
        <v>6</v>
      </c>
      <c r="D177" s="2">
        <v>2</v>
      </c>
      <c r="E177" s="2">
        <f t="shared" si="8"/>
        <v>13</v>
      </c>
    </row>
    <row r="178" spans="1:5" x14ac:dyDescent="0.25">
      <c r="A178" s="1">
        <v>177</v>
      </c>
      <c r="B178" s="2">
        <f t="shared" si="10"/>
        <v>5</v>
      </c>
      <c r="C178" s="2">
        <f t="shared" si="9"/>
        <v>6</v>
      </c>
      <c r="D178" s="2">
        <v>3</v>
      </c>
      <c r="E178" s="2">
        <f t="shared" si="8"/>
        <v>14</v>
      </c>
    </row>
    <row r="179" spans="1:5" x14ac:dyDescent="0.25">
      <c r="A179" s="1">
        <v>178</v>
      </c>
      <c r="B179" s="2">
        <f t="shared" si="10"/>
        <v>5</v>
      </c>
      <c r="C179" s="2">
        <f t="shared" si="9"/>
        <v>6</v>
      </c>
      <c r="D179" s="2">
        <v>4</v>
      </c>
      <c r="E179" s="2">
        <f t="shared" si="8"/>
        <v>15</v>
      </c>
    </row>
    <row r="180" spans="1:5" x14ac:dyDescent="0.25">
      <c r="A180" s="1">
        <v>179</v>
      </c>
      <c r="B180" s="2">
        <f t="shared" si="10"/>
        <v>5</v>
      </c>
      <c r="C180" s="2">
        <f t="shared" si="9"/>
        <v>6</v>
      </c>
      <c r="D180" s="2">
        <v>5</v>
      </c>
      <c r="E180" s="2">
        <f t="shared" si="8"/>
        <v>16</v>
      </c>
    </row>
    <row r="181" spans="1:5" x14ac:dyDescent="0.25">
      <c r="A181" s="1">
        <v>180</v>
      </c>
      <c r="B181" s="2">
        <f t="shared" si="10"/>
        <v>5</v>
      </c>
      <c r="C181" s="2">
        <f t="shared" si="9"/>
        <v>6</v>
      </c>
      <c r="D181" s="2">
        <v>6</v>
      </c>
      <c r="E181" s="2">
        <f t="shared" si="8"/>
        <v>17</v>
      </c>
    </row>
    <row r="182" spans="1:5" x14ac:dyDescent="0.25">
      <c r="A182" s="1">
        <v>181</v>
      </c>
      <c r="B182" s="2">
        <f t="shared" si="10"/>
        <v>6</v>
      </c>
      <c r="C182" s="2">
        <v>1</v>
      </c>
      <c r="D182" s="2">
        <v>1</v>
      </c>
      <c r="E182" s="2">
        <f t="shared" si="8"/>
        <v>8</v>
      </c>
    </row>
    <row r="183" spans="1:5" x14ac:dyDescent="0.25">
      <c r="A183" s="1">
        <v>182</v>
      </c>
      <c r="B183" s="2">
        <f t="shared" si="10"/>
        <v>6</v>
      </c>
      <c r="C183" s="2">
        <v>1</v>
      </c>
      <c r="D183" s="2">
        <v>2</v>
      </c>
      <c r="E183" s="2">
        <f t="shared" si="8"/>
        <v>9</v>
      </c>
    </row>
    <row r="184" spans="1:5" x14ac:dyDescent="0.25">
      <c r="A184" s="1">
        <v>183</v>
      </c>
      <c r="B184" s="2">
        <f t="shared" si="10"/>
        <v>6</v>
      </c>
      <c r="C184" s="2">
        <v>1</v>
      </c>
      <c r="D184" s="2">
        <v>3</v>
      </c>
      <c r="E184" s="2">
        <f t="shared" si="8"/>
        <v>10</v>
      </c>
    </row>
    <row r="185" spans="1:5" x14ac:dyDescent="0.25">
      <c r="A185" s="1">
        <v>184</v>
      </c>
      <c r="B185" s="2">
        <f t="shared" si="10"/>
        <v>6</v>
      </c>
      <c r="C185" s="2">
        <v>1</v>
      </c>
      <c r="D185" s="2">
        <v>4</v>
      </c>
      <c r="E185" s="2">
        <f t="shared" si="8"/>
        <v>11</v>
      </c>
    </row>
    <row r="186" spans="1:5" x14ac:dyDescent="0.25">
      <c r="A186" s="1">
        <v>185</v>
      </c>
      <c r="B186" s="2">
        <f t="shared" si="10"/>
        <v>6</v>
      </c>
      <c r="C186" s="2">
        <v>1</v>
      </c>
      <c r="D186" s="2">
        <v>5</v>
      </c>
      <c r="E186" s="2">
        <f t="shared" si="8"/>
        <v>12</v>
      </c>
    </row>
    <row r="187" spans="1:5" x14ac:dyDescent="0.25">
      <c r="A187" s="1">
        <v>186</v>
      </c>
      <c r="B187" s="2">
        <f t="shared" si="10"/>
        <v>6</v>
      </c>
      <c r="C187" s="2">
        <v>1</v>
      </c>
      <c r="D187" s="2">
        <v>6</v>
      </c>
      <c r="E187" s="2">
        <f t="shared" si="8"/>
        <v>13</v>
      </c>
    </row>
    <row r="188" spans="1:5" x14ac:dyDescent="0.25">
      <c r="A188" s="1">
        <v>187</v>
      </c>
      <c r="B188" s="2">
        <f t="shared" si="10"/>
        <v>6</v>
      </c>
      <c r="C188" s="2">
        <f>C182+1</f>
        <v>2</v>
      </c>
      <c r="D188" s="2">
        <v>1</v>
      </c>
      <c r="E188" s="2">
        <f t="shared" si="8"/>
        <v>9</v>
      </c>
    </row>
    <row r="189" spans="1:5" x14ac:dyDescent="0.25">
      <c r="A189" s="1">
        <v>188</v>
      </c>
      <c r="B189" s="2">
        <f t="shared" si="10"/>
        <v>6</v>
      </c>
      <c r="C189" s="2">
        <f t="shared" ref="C189:C217" si="11">C183+1</f>
        <v>2</v>
      </c>
      <c r="D189" s="2">
        <v>2</v>
      </c>
      <c r="E189" s="2">
        <f t="shared" si="8"/>
        <v>10</v>
      </c>
    </row>
    <row r="190" spans="1:5" x14ac:dyDescent="0.25">
      <c r="A190" s="1">
        <v>189</v>
      </c>
      <c r="B190" s="2">
        <f t="shared" si="10"/>
        <v>6</v>
      </c>
      <c r="C190" s="2">
        <f t="shared" si="11"/>
        <v>2</v>
      </c>
      <c r="D190" s="2">
        <v>3</v>
      </c>
      <c r="E190" s="2">
        <f t="shared" si="8"/>
        <v>11</v>
      </c>
    </row>
    <row r="191" spans="1:5" x14ac:dyDescent="0.25">
      <c r="A191" s="1">
        <v>190</v>
      </c>
      <c r="B191" s="2">
        <f t="shared" si="10"/>
        <v>6</v>
      </c>
      <c r="C191" s="2">
        <f t="shared" si="11"/>
        <v>2</v>
      </c>
      <c r="D191" s="2">
        <v>4</v>
      </c>
      <c r="E191" s="2">
        <f t="shared" si="8"/>
        <v>12</v>
      </c>
    </row>
    <row r="192" spans="1:5" x14ac:dyDescent="0.25">
      <c r="A192" s="1">
        <v>191</v>
      </c>
      <c r="B192" s="2">
        <f t="shared" si="10"/>
        <v>6</v>
      </c>
      <c r="C192" s="2">
        <f t="shared" si="11"/>
        <v>2</v>
      </c>
      <c r="D192" s="2">
        <v>5</v>
      </c>
      <c r="E192" s="2">
        <f t="shared" si="8"/>
        <v>13</v>
      </c>
    </row>
    <row r="193" spans="1:5" x14ac:dyDescent="0.25">
      <c r="A193" s="1">
        <v>192</v>
      </c>
      <c r="B193" s="2">
        <f t="shared" si="10"/>
        <v>6</v>
      </c>
      <c r="C193" s="2">
        <f t="shared" si="11"/>
        <v>2</v>
      </c>
      <c r="D193" s="2">
        <v>6</v>
      </c>
      <c r="E193" s="2">
        <f t="shared" si="8"/>
        <v>14</v>
      </c>
    </row>
    <row r="194" spans="1:5" x14ac:dyDescent="0.25">
      <c r="A194" s="1">
        <v>193</v>
      </c>
      <c r="B194" s="2">
        <f t="shared" si="10"/>
        <v>6</v>
      </c>
      <c r="C194" s="2">
        <f t="shared" si="11"/>
        <v>3</v>
      </c>
      <c r="D194" s="2">
        <v>1</v>
      </c>
      <c r="E194" s="2">
        <f t="shared" si="8"/>
        <v>10</v>
      </c>
    </row>
    <row r="195" spans="1:5" x14ac:dyDescent="0.25">
      <c r="A195" s="1">
        <v>194</v>
      </c>
      <c r="B195" s="2">
        <f t="shared" si="10"/>
        <v>6</v>
      </c>
      <c r="C195" s="2">
        <f t="shared" si="11"/>
        <v>3</v>
      </c>
      <c r="D195" s="2">
        <v>2</v>
      </c>
      <c r="E195" s="2">
        <f t="shared" ref="E195:E217" si="12">SUM(B195:D195)</f>
        <v>11</v>
      </c>
    </row>
    <row r="196" spans="1:5" x14ac:dyDescent="0.25">
      <c r="A196" s="1">
        <v>195</v>
      </c>
      <c r="B196" s="2">
        <f t="shared" si="10"/>
        <v>6</v>
      </c>
      <c r="C196" s="2">
        <f t="shared" si="11"/>
        <v>3</v>
      </c>
      <c r="D196" s="2">
        <v>3</v>
      </c>
      <c r="E196" s="2">
        <f t="shared" si="12"/>
        <v>12</v>
      </c>
    </row>
    <row r="197" spans="1:5" x14ac:dyDescent="0.25">
      <c r="A197" s="1">
        <v>196</v>
      </c>
      <c r="B197" s="2">
        <f t="shared" si="10"/>
        <v>6</v>
      </c>
      <c r="C197" s="2">
        <f t="shared" si="11"/>
        <v>3</v>
      </c>
      <c r="D197" s="2">
        <v>4</v>
      </c>
      <c r="E197" s="2">
        <f t="shared" si="12"/>
        <v>13</v>
      </c>
    </row>
    <row r="198" spans="1:5" x14ac:dyDescent="0.25">
      <c r="A198" s="1">
        <v>197</v>
      </c>
      <c r="B198" s="2">
        <f t="shared" si="10"/>
        <v>6</v>
      </c>
      <c r="C198" s="2">
        <f t="shared" si="11"/>
        <v>3</v>
      </c>
      <c r="D198" s="2">
        <v>5</v>
      </c>
      <c r="E198" s="2">
        <f t="shared" si="12"/>
        <v>14</v>
      </c>
    </row>
    <row r="199" spans="1:5" x14ac:dyDescent="0.25">
      <c r="A199" s="1">
        <v>198</v>
      </c>
      <c r="B199" s="2">
        <f t="shared" si="10"/>
        <v>6</v>
      </c>
      <c r="C199" s="2">
        <f t="shared" si="11"/>
        <v>3</v>
      </c>
      <c r="D199" s="2">
        <v>6</v>
      </c>
      <c r="E199" s="2">
        <f t="shared" si="12"/>
        <v>15</v>
      </c>
    </row>
    <row r="200" spans="1:5" x14ac:dyDescent="0.25">
      <c r="A200" s="1">
        <v>199</v>
      </c>
      <c r="B200" s="2">
        <f t="shared" si="10"/>
        <v>6</v>
      </c>
      <c r="C200" s="2">
        <f t="shared" si="11"/>
        <v>4</v>
      </c>
      <c r="D200" s="2">
        <v>1</v>
      </c>
      <c r="E200" s="2">
        <f t="shared" si="12"/>
        <v>11</v>
      </c>
    </row>
    <row r="201" spans="1:5" x14ac:dyDescent="0.25">
      <c r="A201" s="1">
        <v>200</v>
      </c>
      <c r="B201" s="2">
        <f t="shared" si="10"/>
        <v>6</v>
      </c>
      <c r="C201" s="2">
        <f t="shared" si="11"/>
        <v>4</v>
      </c>
      <c r="D201" s="2">
        <v>2</v>
      </c>
      <c r="E201" s="2">
        <f t="shared" si="12"/>
        <v>12</v>
      </c>
    </row>
    <row r="202" spans="1:5" x14ac:dyDescent="0.25">
      <c r="A202" s="1">
        <v>201</v>
      </c>
      <c r="B202" s="2">
        <f t="shared" si="10"/>
        <v>6</v>
      </c>
      <c r="C202" s="2">
        <f t="shared" si="11"/>
        <v>4</v>
      </c>
      <c r="D202" s="2">
        <v>3</v>
      </c>
      <c r="E202" s="2">
        <f t="shared" si="12"/>
        <v>13</v>
      </c>
    </row>
    <row r="203" spans="1:5" x14ac:dyDescent="0.25">
      <c r="A203" s="1">
        <v>202</v>
      </c>
      <c r="B203" s="2">
        <f t="shared" si="10"/>
        <v>6</v>
      </c>
      <c r="C203" s="2">
        <f t="shared" si="11"/>
        <v>4</v>
      </c>
      <c r="D203" s="2">
        <v>4</v>
      </c>
      <c r="E203" s="2">
        <f t="shared" si="12"/>
        <v>14</v>
      </c>
    </row>
    <row r="204" spans="1:5" x14ac:dyDescent="0.25">
      <c r="A204" s="1">
        <v>203</v>
      </c>
      <c r="B204" s="2">
        <f t="shared" si="10"/>
        <v>6</v>
      </c>
      <c r="C204" s="2">
        <f t="shared" si="11"/>
        <v>4</v>
      </c>
      <c r="D204" s="2">
        <v>5</v>
      </c>
      <c r="E204" s="2">
        <f t="shared" si="12"/>
        <v>15</v>
      </c>
    </row>
    <row r="205" spans="1:5" x14ac:dyDescent="0.25">
      <c r="A205" s="1">
        <v>204</v>
      </c>
      <c r="B205" s="2">
        <f t="shared" si="10"/>
        <v>6</v>
      </c>
      <c r="C205" s="2">
        <f t="shared" si="11"/>
        <v>4</v>
      </c>
      <c r="D205" s="2">
        <v>6</v>
      </c>
      <c r="E205" s="2">
        <f t="shared" si="12"/>
        <v>16</v>
      </c>
    </row>
    <row r="206" spans="1:5" x14ac:dyDescent="0.25">
      <c r="A206" s="1">
        <v>205</v>
      </c>
      <c r="B206" s="2">
        <f t="shared" si="10"/>
        <v>6</v>
      </c>
      <c r="C206" s="2">
        <f t="shared" si="11"/>
        <v>5</v>
      </c>
      <c r="D206" s="2">
        <v>1</v>
      </c>
      <c r="E206" s="2">
        <f t="shared" si="12"/>
        <v>12</v>
      </c>
    </row>
    <row r="207" spans="1:5" x14ac:dyDescent="0.25">
      <c r="A207" s="1">
        <v>206</v>
      </c>
      <c r="B207" s="2">
        <f t="shared" si="10"/>
        <v>6</v>
      </c>
      <c r="C207" s="2">
        <f t="shared" si="11"/>
        <v>5</v>
      </c>
      <c r="D207" s="2">
        <v>2</v>
      </c>
      <c r="E207" s="2">
        <f t="shared" si="12"/>
        <v>13</v>
      </c>
    </row>
    <row r="208" spans="1:5" x14ac:dyDescent="0.25">
      <c r="A208" s="1">
        <v>207</v>
      </c>
      <c r="B208" s="2">
        <f t="shared" si="10"/>
        <v>6</v>
      </c>
      <c r="C208" s="2">
        <f t="shared" si="11"/>
        <v>5</v>
      </c>
      <c r="D208" s="2">
        <v>3</v>
      </c>
      <c r="E208" s="2">
        <f t="shared" si="12"/>
        <v>14</v>
      </c>
    </row>
    <row r="209" spans="1:5" x14ac:dyDescent="0.25">
      <c r="A209" s="1">
        <v>208</v>
      </c>
      <c r="B209" s="2">
        <f t="shared" si="10"/>
        <v>6</v>
      </c>
      <c r="C209" s="2">
        <f t="shared" si="11"/>
        <v>5</v>
      </c>
      <c r="D209" s="2">
        <v>4</v>
      </c>
      <c r="E209" s="2">
        <f t="shared" si="12"/>
        <v>15</v>
      </c>
    </row>
    <row r="210" spans="1:5" x14ac:dyDescent="0.25">
      <c r="A210" s="1">
        <v>209</v>
      </c>
      <c r="B210" s="2">
        <f t="shared" si="10"/>
        <v>6</v>
      </c>
      <c r="C210" s="2">
        <f t="shared" si="11"/>
        <v>5</v>
      </c>
      <c r="D210" s="2">
        <v>5</v>
      </c>
      <c r="E210" s="2">
        <f t="shared" si="12"/>
        <v>16</v>
      </c>
    </row>
    <row r="211" spans="1:5" x14ac:dyDescent="0.25">
      <c r="A211" s="1">
        <v>210</v>
      </c>
      <c r="B211" s="2">
        <f t="shared" si="10"/>
        <v>6</v>
      </c>
      <c r="C211" s="2">
        <f t="shared" si="11"/>
        <v>5</v>
      </c>
      <c r="D211" s="2">
        <v>6</v>
      </c>
      <c r="E211" s="2">
        <f t="shared" si="12"/>
        <v>17</v>
      </c>
    </row>
    <row r="212" spans="1:5" x14ac:dyDescent="0.25">
      <c r="A212" s="1">
        <v>211</v>
      </c>
      <c r="B212" s="2">
        <f t="shared" si="10"/>
        <v>6</v>
      </c>
      <c r="C212" s="2">
        <f t="shared" si="11"/>
        <v>6</v>
      </c>
      <c r="D212" s="2">
        <v>1</v>
      </c>
      <c r="E212" s="2">
        <f t="shared" si="12"/>
        <v>13</v>
      </c>
    </row>
    <row r="213" spans="1:5" x14ac:dyDescent="0.25">
      <c r="A213" s="1">
        <v>212</v>
      </c>
      <c r="B213" s="2">
        <f t="shared" si="10"/>
        <v>6</v>
      </c>
      <c r="C213" s="2">
        <f t="shared" si="11"/>
        <v>6</v>
      </c>
      <c r="D213" s="2">
        <v>2</v>
      </c>
      <c r="E213" s="2">
        <f t="shared" si="12"/>
        <v>14</v>
      </c>
    </row>
    <row r="214" spans="1:5" x14ac:dyDescent="0.25">
      <c r="A214" s="1">
        <v>213</v>
      </c>
      <c r="B214" s="2">
        <f t="shared" si="10"/>
        <v>6</v>
      </c>
      <c r="C214" s="2">
        <f t="shared" si="11"/>
        <v>6</v>
      </c>
      <c r="D214" s="2">
        <v>3</v>
      </c>
      <c r="E214" s="2">
        <f t="shared" si="12"/>
        <v>15</v>
      </c>
    </row>
    <row r="215" spans="1:5" x14ac:dyDescent="0.25">
      <c r="A215" s="1">
        <v>214</v>
      </c>
      <c r="B215" s="2">
        <f t="shared" si="10"/>
        <v>6</v>
      </c>
      <c r="C215" s="2">
        <f t="shared" si="11"/>
        <v>6</v>
      </c>
      <c r="D215" s="2">
        <v>4</v>
      </c>
      <c r="E215" s="2">
        <f t="shared" si="12"/>
        <v>16</v>
      </c>
    </row>
    <row r="216" spans="1:5" x14ac:dyDescent="0.25">
      <c r="A216" s="1">
        <v>215</v>
      </c>
      <c r="B216" s="2">
        <f t="shared" si="10"/>
        <v>6</v>
      </c>
      <c r="C216" s="2">
        <f t="shared" si="11"/>
        <v>6</v>
      </c>
      <c r="D216" s="2">
        <v>5</v>
      </c>
      <c r="E216" s="2">
        <f t="shared" si="12"/>
        <v>17</v>
      </c>
    </row>
    <row r="217" spans="1:5" x14ac:dyDescent="0.25">
      <c r="A217" s="1">
        <v>216</v>
      </c>
      <c r="B217" s="2">
        <f t="shared" si="10"/>
        <v>6</v>
      </c>
      <c r="C217" s="2">
        <f t="shared" si="11"/>
        <v>6</v>
      </c>
      <c r="D217" s="2">
        <v>6</v>
      </c>
      <c r="E217" s="2">
        <f t="shared" si="12"/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showGridLines="0" workbookViewId="0">
      <selection activeCell="D10" sqref="D10"/>
    </sheetView>
  </sheetViews>
  <sheetFormatPr defaultRowHeight="15" x14ac:dyDescent="0.25"/>
  <cols>
    <col min="1" max="1" width="24.7109375" customWidth="1"/>
    <col min="2" max="2" width="18" customWidth="1"/>
    <col min="3" max="4" width="12" bestFit="1" customWidth="1"/>
  </cols>
  <sheetData>
    <row r="2" spans="1:6" x14ac:dyDescent="0.25">
      <c r="A2" t="s">
        <v>199</v>
      </c>
      <c r="B2" s="49">
        <f>0.16/2</f>
        <v>0.08</v>
      </c>
      <c r="E2" s="34" t="s">
        <v>200</v>
      </c>
    </row>
    <row r="3" spans="1:6" x14ac:dyDescent="0.25">
      <c r="A3" t="s">
        <v>201</v>
      </c>
      <c r="B3">
        <f>(0.3+0.14)^2</f>
        <v>0.19359999999999999</v>
      </c>
      <c r="C3" s="50">
        <f>B3/12</f>
        <v>1.6133333333333333E-2</v>
      </c>
      <c r="E3" s="34" t="s">
        <v>200</v>
      </c>
    </row>
    <row r="4" spans="1:6" x14ac:dyDescent="0.25">
      <c r="E4" s="34"/>
    </row>
    <row r="5" spans="1:6" x14ac:dyDescent="0.25">
      <c r="E5" s="34"/>
    </row>
    <row r="6" spans="1:6" ht="18" x14ac:dyDescent="0.35">
      <c r="A6" t="s">
        <v>202</v>
      </c>
      <c r="B6" s="38">
        <f>'Q.2) (i)'!C2*(1+'Q.2) (ii)'!B2)^15</f>
        <v>317216.91141982714</v>
      </c>
      <c r="E6" s="34" t="s">
        <v>203</v>
      </c>
      <c r="F6" t="s">
        <v>204</v>
      </c>
    </row>
    <row r="7" spans="1:6" ht="18" x14ac:dyDescent="0.35">
      <c r="A7" t="s">
        <v>205</v>
      </c>
      <c r="B7" t="s">
        <v>206</v>
      </c>
      <c r="C7">
        <f>(1+2*B2+(B2)^2+C3)^15</f>
        <v>12.365192237767554</v>
      </c>
      <c r="D7" s="38">
        <f>C7*('Q.2) (i)'!C2^2)</f>
        <v>123651922377.67554</v>
      </c>
      <c r="E7" s="34" t="s">
        <v>207</v>
      </c>
      <c r="F7" t="s">
        <v>208</v>
      </c>
    </row>
    <row r="8" spans="1:6" x14ac:dyDescent="0.25">
      <c r="A8" t="s">
        <v>209</v>
      </c>
      <c r="B8">
        <f>D7-B6^2</f>
        <v>23025353486.941071</v>
      </c>
      <c r="C8" s="38">
        <f>B8^(1/2)</f>
        <v>151741.07382953723</v>
      </c>
      <c r="E8" s="34" t="s">
        <v>200</v>
      </c>
    </row>
  </sheetData>
  <pageMargins left="0.7" right="0.7" top="0.75" bottom="0.75" header="0.3" footer="0.3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showGridLines="0" workbookViewId="0">
      <selection activeCell="D10" sqref="D10"/>
    </sheetView>
  </sheetViews>
  <sheetFormatPr defaultRowHeight="15" x14ac:dyDescent="0.25"/>
  <cols>
    <col min="7" max="7" width="11.85546875" bestFit="1" customWidth="1"/>
  </cols>
  <sheetData>
    <row r="2" spans="1:7" x14ac:dyDescent="0.25">
      <c r="A2" s="51" t="s">
        <v>210</v>
      </c>
      <c r="G2" s="34" t="s">
        <v>211</v>
      </c>
    </row>
    <row r="3" spans="1:7" x14ac:dyDescent="0.25">
      <c r="A3" t="s">
        <v>212</v>
      </c>
    </row>
    <row r="4" spans="1:7" x14ac:dyDescent="0.25">
      <c r="A4" t="s">
        <v>213</v>
      </c>
    </row>
    <row r="5" spans="1:7" x14ac:dyDescent="0.25">
      <c r="A5" t="s">
        <v>214</v>
      </c>
    </row>
    <row r="6" spans="1:7" x14ac:dyDescent="0.25">
      <c r="A6" t="s">
        <v>215</v>
      </c>
    </row>
    <row r="7" spans="1:7" x14ac:dyDescent="0.25">
      <c r="A7" t="s">
        <v>216</v>
      </c>
    </row>
  </sheetData>
  <pageMargins left="0.7" right="0.7" top="0.75" bottom="0.75" header="0.3" footer="0.3"/>
  <pageSetup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showGridLines="0" workbookViewId="0">
      <selection activeCell="D10" sqref="D10"/>
    </sheetView>
  </sheetViews>
  <sheetFormatPr defaultRowHeight="15" x14ac:dyDescent="0.25"/>
  <cols>
    <col min="8" max="8" width="12.7109375" bestFit="1" customWidth="1"/>
  </cols>
  <sheetData>
    <row r="3" spans="2:9" x14ac:dyDescent="0.25">
      <c r="B3" t="s">
        <v>217</v>
      </c>
      <c r="E3" t="s">
        <v>218</v>
      </c>
    </row>
    <row r="4" spans="2:9" x14ac:dyDescent="0.25">
      <c r="B4" t="s">
        <v>219</v>
      </c>
      <c r="E4" s="45">
        <v>0.06</v>
      </c>
    </row>
    <row r="5" spans="2:9" x14ac:dyDescent="0.25">
      <c r="B5" t="s">
        <v>220</v>
      </c>
      <c r="E5" s="45">
        <v>0.08</v>
      </c>
      <c r="I5" s="52"/>
    </row>
    <row r="6" spans="2:9" x14ac:dyDescent="0.25">
      <c r="B6" t="s">
        <v>221</v>
      </c>
      <c r="E6" s="6">
        <f>0.5*0.04+0.5*0.1</f>
        <v>7.0000000000000007E-2</v>
      </c>
    </row>
    <row r="8" spans="2:9" x14ac:dyDescent="0.25">
      <c r="B8" t="s">
        <v>222</v>
      </c>
      <c r="C8" s="53">
        <f>0.25*0.08 +0.75*0.07</f>
        <v>7.2500000000000009E-2</v>
      </c>
      <c r="E8" s="34" t="s">
        <v>200</v>
      </c>
    </row>
    <row r="10" spans="2:9" x14ac:dyDescent="0.25">
      <c r="B10" t="s">
        <v>223</v>
      </c>
      <c r="C10" t="s">
        <v>224</v>
      </c>
    </row>
    <row r="11" spans="2:9" x14ac:dyDescent="0.25">
      <c r="B11" t="s">
        <v>225</v>
      </c>
      <c r="C11">
        <f>'Q.2) (ii)'!C3</f>
        <v>1.6133333333333333E-2</v>
      </c>
      <c r="D11">
        <f>C11^(1/2)</f>
        <v>0.12701705922171766</v>
      </c>
    </row>
    <row r="12" spans="2:9" x14ac:dyDescent="0.25">
      <c r="B12" t="s">
        <v>226</v>
      </c>
      <c r="C12">
        <f>(0.04^2*0.5+0.1^2*0.5) - E6^2</f>
        <v>9.0000000000000063E-4</v>
      </c>
      <c r="D12" s="38">
        <f t="shared" ref="D12" si="0">C12^(1/2)</f>
        <v>3.0000000000000009E-2</v>
      </c>
      <c r="E12" s="34" t="s">
        <v>200</v>
      </c>
    </row>
    <row r="13" spans="2:9" x14ac:dyDescent="0.25">
      <c r="B13" t="s">
        <v>227</v>
      </c>
      <c r="C13">
        <v>0.5</v>
      </c>
    </row>
    <row r="14" spans="2:9" x14ac:dyDescent="0.25">
      <c r="B14" t="s">
        <v>228</v>
      </c>
      <c r="C14" s="38">
        <f>C13*D12*D11</f>
        <v>1.9052558883257654E-3</v>
      </c>
      <c r="E14" s="34" t="s">
        <v>200</v>
      </c>
    </row>
    <row r="15" spans="2:9" x14ac:dyDescent="0.25">
      <c r="B15" t="s">
        <v>223</v>
      </c>
      <c r="C15">
        <f>C11/16+C12*(9/16)+2*(3/16)*C14</f>
        <v>2.2290542914554959E-3</v>
      </c>
      <c r="D15" s="38">
        <f t="shared" ref="D15" si="1">C15^(1/2)</f>
        <v>4.7212861504631297E-2</v>
      </c>
      <c r="E15" s="34" t="s">
        <v>203</v>
      </c>
    </row>
    <row r="16" spans="2:9" x14ac:dyDescent="0.25">
      <c r="D16" s="30"/>
    </row>
    <row r="17" spans="2:5" x14ac:dyDescent="0.25">
      <c r="C17" t="s">
        <v>229</v>
      </c>
    </row>
    <row r="18" spans="2:5" x14ac:dyDescent="0.25">
      <c r="C18" s="38" t="s">
        <v>230</v>
      </c>
      <c r="D18" s="38"/>
    </row>
    <row r="19" spans="2:5" x14ac:dyDescent="0.25">
      <c r="C19" s="38" t="s">
        <v>231</v>
      </c>
      <c r="D19" s="38"/>
      <c r="E19" s="34" t="s">
        <v>232</v>
      </c>
    </row>
    <row r="20" spans="2:5" s="30" customFormat="1" x14ac:dyDescent="0.25"/>
    <row r="21" spans="2:5" x14ac:dyDescent="0.25">
      <c r="B21" t="s">
        <v>217</v>
      </c>
      <c r="D21" s="38">
        <f>(C8-E4)/(C15^(1/2))</f>
        <v>0.26475836459888874</v>
      </c>
      <c r="E21" s="34" t="s">
        <v>200</v>
      </c>
    </row>
  </sheetData>
  <pageMargins left="0.7" right="0.7" top="0.75" bottom="0.75" header="0.3" footer="0.3"/>
  <pageSetup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showGridLines="0" workbookViewId="0">
      <selection activeCell="D10" sqref="D10"/>
    </sheetView>
  </sheetViews>
  <sheetFormatPr defaultRowHeight="15" x14ac:dyDescent="0.25"/>
  <cols>
    <col min="2" max="2" width="30.7109375" bestFit="1" customWidth="1"/>
  </cols>
  <sheetData>
    <row r="2" spans="2:4" x14ac:dyDescent="0.25">
      <c r="B2" t="s">
        <v>233</v>
      </c>
      <c r="C2" s="45">
        <v>0.05</v>
      </c>
    </row>
    <row r="3" spans="2:4" x14ac:dyDescent="0.25">
      <c r="B3" t="s">
        <v>234</v>
      </c>
      <c r="C3" t="s">
        <v>235</v>
      </c>
    </row>
    <row r="4" spans="2:4" x14ac:dyDescent="0.25">
      <c r="B4" t="s">
        <v>236</v>
      </c>
      <c r="C4">
        <v>0.6</v>
      </c>
    </row>
    <row r="5" spans="2:4" x14ac:dyDescent="0.25">
      <c r="B5" t="s">
        <v>237</v>
      </c>
      <c r="C5" s="38">
        <f>(C4*C2*'Q.2) (iv)'!D15)/'Q.2) (iv)'!C15</f>
        <v>0.63542007503733233</v>
      </c>
      <c r="D5" s="34" t="s">
        <v>200</v>
      </c>
    </row>
    <row r="7" spans="2:4" x14ac:dyDescent="0.25">
      <c r="B7" t="s">
        <v>238</v>
      </c>
      <c r="C7" s="38">
        <f>'Q.2) (iv)'!E4+'Q.2) (v)'!C5*('Q.2) (iv)'!C8-'Q.2) (iv)'!E4)</f>
        <v>6.7942750937966659E-2</v>
      </c>
      <c r="D7" s="34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6"/>
  <sheetViews>
    <sheetView showGridLines="0" zoomScaleNormal="100" workbookViewId="0"/>
  </sheetViews>
  <sheetFormatPr defaultRowHeight="15" x14ac:dyDescent="0.25"/>
  <cols>
    <col min="3" max="3" width="14.5703125" customWidth="1"/>
    <col min="11" max="11" width="17" customWidth="1"/>
  </cols>
  <sheetData>
    <row r="3" spans="3:11" x14ac:dyDescent="0.25">
      <c r="C3" s="51" t="s">
        <v>239</v>
      </c>
    </row>
    <row r="5" spans="3:11" x14ac:dyDescent="0.25">
      <c r="D5" s="40" t="s">
        <v>240</v>
      </c>
      <c r="E5" s="40"/>
      <c r="F5" s="40"/>
      <c r="G5" s="40"/>
      <c r="H5" s="40"/>
      <c r="I5" s="40"/>
    </row>
    <row r="6" spans="3:11" x14ac:dyDescent="0.25">
      <c r="C6" s="39" t="s">
        <v>241</v>
      </c>
      <c r="D6">
        <v>0</v>
      </c>
      <c r="E6">
        <v>1</v>
      </c>
      <c r="F6">
        <v>2</v>
      </c>
      <c r="G6">
        <v>3</v>
      </c>
      <c r="H6">
        <v>4</v>
      </c>
      <c r="I6">
        <v>5</v>
      </c>
      <c r="J6" t="s">
        <v>242</v>
      </c>
      <c r="K6" t="s">
        <v>243</v>
      </c>
    </row>
    <row r="7" spans="3:11" x14ac:dyDescent="0.25">
      <c r="C7" s="39">
        <v>2011</v>
      </c>
      <c r="D7" s="54">
        <v>2425</v>
      </c>
      <c r="E7" s="54">
        <v>2913</v>
      </c>
      <c r="F7" s="54">
        <v>3010</v>
      </c>
      <c r="G7" s="54">
        <v>3250</v>
      </c>
      <c r="H7" s="54">
        <v>3489</v>
      </c>
      <c r="I7" s="54">
        <v>3545</v>
      </c>
      <c r="J7" s="54">
        <f>I7</f>
        <v>3545</v>
      </c>
      <c r="K7" s="54">
        <v>4170</v>
      </c>
    </row>
    <row r="8" spans="3:11" x14ac:dyDescent="0.25">
      <c r="C8" s="39">
        <v>2012</v>
      </c>
      <c r="D8" s="54">
        <v>2600</v>
      </c>
      <c r="E8" s="54">
        <v>3000</v>
      </c>
      <c r="F8" s="54">
        <v>3209</v>
      </c>
      <c r="G8" s="54">
        <v>3344</v>
      </c>
      <c r="H8" s="54">
        <v>3456</v>
      </c>
      <c r="I8" s="54">
        <v>3700</v>
      </c>
      <c r="J8" s="54">
        <f>I8</f>
        <v>3700</v>
      </c>
      <c r="K8" s="54">
        <v>4370</v>
      </c>
    </row>
    <row r="9" spans="3:11" x14ac:dyDescent="0.25">
      <c r="C9" s="39">
        <v>2013</v>
      </c>
      <c r="D9" s="55">
        <v>2809</v>
      </c>
      <c r="E9" s="54">
        <v>3265</v>
      </c>
      <c r="F9" s="54">
        <v>3485</v>
      </c>
      <c r="G9" s="54">
        <v>3509</v>
      </c>
      <c r="H9" s="54">
        <v>3678</v>
      </c>
      <c r="I9" s="54">
        <v>3800</v>
      </c>
      <c r="J9" s="54">
        <f t="shared" ref="J9:J10" si="0">I9</f>
        <v>3800</v>
      </c>
      <c r="K9">
        <v>4465</v>
      </c>
    </row>
    <row r="10" spans="3:11" x14ac:dyDescent="0.25">
      <c r="C10" s="39">
        <v>2014</v>
      </c>
      <c r="D10" s="54">
        <v>3040</v>
      </c>
      <c r="E10" s="54">
        <v>3564</v>
      </c>
      <c r="F10" s="54">
        <v>3705</v>
      </c>
      <c r="G10" s="54">
        <v>3945</v>
      </c>
      <c r="H10" s="54">
        <v>4012</v>
      </c>
      <c r="I10" s="54">
        <v>4525</v>
      </c>
      <c r="J10" s="54">
        <f t="shared" si="0"/>
        <v>4525</v>
      </c>
      <c r="K10">
        <v>5316</v>
      </c>
    </row>
    <row r="11" spans="3:11" x14ac:dyDescent="0.25">
      <c r="C11" s="39">
        <v>2015</v>
      </c>
      <c r="D11" s="54">
        <v>3645</v>
      </c>
      <c r="E11" s="54">
        <v>4080</v>
      </c>
      <c r="F11" s="54">
        <v>4205</v>
      </c>
      <c r="G11" s="54">
        <v>4494</v>
      </c>
      <c r="H11" s="54">
        <v>4700</v>
      </c>
      <c r="I11" s="54"/>
      <c r="K11">
        <v>5400</v>
      </c>
    </row>
    <row r="12" spans="3:11" x14ac:dyDescent="0.25">
      <c r="C12" s="39">
        <v>2016</v>
      </c>
      <c r="D12" s="54">
        <v>4200</v>
      </c>
      <c r="E12" s="54">
        <v>4700</v>
      </c>
      <c r="F12" s="54">
        <v>4938</v>
      </c>
      <c r="G12" s="54">
        <v>5301</v>
      </c>
      <c r="H12" s="54"/>
      <c r="I12" s="54"/>
      <c r="K12">
        <v>5896</v>
      </c>
    </row>
    <row r="13" spans="3:11" x14ac:dyDescent="0.25">
      <c r="C13" s="39">
        <v>2017</v>
      </c>
      <c r="D13" s="54">
        <v>4644</v>
      </c>
      <c r="E13" s="54">
        <v>5621</v>
      </c>
      <c r="F13" s="54">
        <v>5690</v>
      </c>
      <c r="G13" s="54"/>
      <c r="H13" s="54"/>
      <c r="I13" s="54"/>
      <c r="K13">
        <v>6680</v>
      </c>
    </row>
    <row r="14" spans="3:11" x14ac:dyDescent="0.25">
      <c r="C14" s="39">
        <v>2018</v>
      </c>
      <c r="D14" s="54">
        <v>5555</v>
      </c>
      <c r="E14" s="54">
        <v>6300</v>
      </c>
      <c r="F14" s="54"/>
      <c r="G14" s="54"/>
      <c r="H14" s="54"/>
      <c r="I14" s="54"/>
      <c r="K14">
        <v>7800</v>
      </c>
    </row>
    <row r="15" spans="3:11" x14ac:dyDescent="0.25">
      <c r="C15" s="39">
        <v>2019</v>
      </c>
      <c r="D15" s="54">
        <v>5800</v>
      </c>
      <c r="E15" s="54"/>
      <c r="F15" s="54"/>
      <c r="G15" s="54"/>
      <c r="H15" s="54"/>
      <c r="I15" s="54"/>
      <c r="K15">
        <v>8404</v>
      </c>
    </row>
    <row r="17" spans="3:4" x14ac:dyDescent="0.25">
      <c r="C17" t="s">
        <v>244</v>
      </c>
      <c r="D17" s="54">
        <v>22000</v>
      </c>
    </row>
    <row r="19" spans="3:4" x14ac:dyDescent="0.25">
      <c r="C19" s="51" t="s">
        <v>245</v>
      </c>
    </row>
    <row r="22" spans="3:4" x14ac:dyDescent="0.25">
      <c r="C22" s="39">
        <v>2015</v>
      </c>
      <c r="D22" s="56">
        <v>3.7999999999999999E-2</v>
      </c>
    </row>
    <row r="23" spans="3:4" x14ac:dyDescent="0.25">
      <c r="C23" s="39">
        <v>2016</v>
      </c>
      <c r="D23" s="56">
        <v>4.2000000000000003E-2</v>
      </c>
    </row>
    <row r="24" spans="3:4" x14ac:dyDescent="0.25">
      <c r="C24" s="39">
        <v>2017</v>
      </c>
      <c r="D24" s="56">
        <v>5.2999999999999999E-2</v>
      </c>
    </row>
    <row r="25" spans="3:4" x14ac:dyDescent="0.25">
      <c r="C25" s="39">
        <v>2018</v>
      </c>
      <c r="D25" s="56">
        <v>4.8000000000000001E-2</v>
      </c>
    </row>
    <row r="26" spans="3:4" x14ac:dyDescent="0.25">
      <c r="C26" s="39">
        <v>2019</v>
      </c>
      <c r="D26" s="56">
        <v>3.5000000000000003E-2</v>
      </c>
    </row>
  </sheetData>
  <mergeCells count="1">
    <mergeCell ref="D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3"/>
  <sheetViews>
    <sheetView showGridLines="0" workbookViewId="0"/>
  </sheetViews>
  <sheetFormatPr defaultRowHeight="15" x14ac:dyDescent="0.25"/>
  <cols>
    <col min="2" max="2" width="5.28515625" customWidth="1"/>
    <col min="3" max="3" width="35.140625" customWidth="1"/>
    <col min="11" max="11" width="15.85546875" bestFit="1" customWidth="1"/>
    <col min="12" max="12" width="17.5703125" customWidth="1"/>
    <col min="14" max="14" width="33.5703125" style="57" bestFit="1" customWidth="1"/>
  </cols>
  <sheetData>
    <row r="2" spans="3:14" x14ac:dyDescent="0.25">
      <c r="C2" t="s">
        <v>246</v>
      </c>
    </row>
    <row r="3" spans="3:14" x14ac:dyDescent="0.25">
      <c r="C3" t="s">
        <v>247</v>
      </c>
      <c r="N3" s="58" t="s">
        <v>248</v>
      </c>
    </row>
    <row r="4" spans="3:14" x14ac:dyDescent="0.25">
      <c r="C4" t="s">
        <v>249</v>
      </c>
    </row>
    <row r="5" spans="3:14" x14ac:dyDescent="0.25">
      <c r="C5" t="s">
        <v>250</v>
      </c>
    </row>
    <row r="7" spans="3:14" x14ac:dyDescent="0.25">
      <c r="C7" s="59"/>
      <c r="D7" s="60" t="s">
        <v>240</v>
      </c>
      <c r="E7" s="60"/>
      <c r="F7" s="60"/>
      <c r="G7" s="60"/>
      <c r="H7" s="60"/>
      <c r="I7" s="60"/>
      <c r="J7" s="59"/>
      <c r="K7" s="59"/>
      <c r="L7" s="59"/>
    </row>
    <row r="8" spans="3:14" x14ac:dyDescent="0.25">
      <c r="C8" s="61" t="s">
        <v>241</v>
      </c>
      <c r="D8" s="59">
        <v>0</v>
      </c>
      <c r="E8" s="59">
        <v>1</v>
      </c>
      <c r="F8" s="59">
        <v>2</v>
      </c>
      <c r="G8" s="59">
        <v>3</v>
      </c>
      <c r="H8" s="59">
        <v>4</v>
      </c>
      <c r="I8" s="59">
        <v>5</v>
      </c>
      <c r="J8" s="59" t="s">
        <v>242</v>
      </c>
      <c r="K8" s="59" t="s">
        <v>243</v>
      </c>
      <c r="L8" s="59" t="s">
        <v>251</v>
      </c>
    </row>
    <row r="9" spans="3:14" x14ac:dyDescent="0.25">
      <c r="C9" s="61">
        <v>2011</v>
      </c>
      <c r="D9" s="62">
        <f>'Q.3) Data'!D7</f>
        <v>2425</v>
      </c>
      <c r="E9" s="62">
        <f>'Q.3) Data'!E7</f>
        <v>2913</v>
      </c>
      <c r="F9" s="62">
        <f>'Q.3) Data'!F7</f>
        <v>3010</v>
      </c>
      <c r="G9" s="62">
        <f>'Q.3) Data'!G7</f>
        <v>3250</v>
      </c>
      <c r="H9" s="62">
        <f>'Q.3) Data'!H7</f>
        <v>3489</v>
      </c>
      <c r="I9" s="62">
        <f>'Q.3) Data'!I7</f>
        <v>3545</v>
      </c>
      <c r="J9" s="62">
        <f>'Q.3) Data'!J7</f>
        <v>3545</v>
      </c>
      <c r="K9" s="62">
        <f>'Q.3) Data'!K7</f>
        <v>4170</v>
      </c>
      <c r="L9" s="63">
        <f>J9/K9</f>
        <v>0.85011990407673865</v>
      </c>
      <c r="N9" s="58" t="s">
        <v>252</v>
      </c>
    </row>
    <row r="10" spans="3:14" x14ac:dyDescent="0.25">
      <c r="C10" s="61">
        <v>2012</v>
      </c>
      <c r="D10" s="62">
        <f>'Q.3) Data'!D8</f>
        <v>2600</v>
      </c>
      <c r="E10" s="62">
        <f>'Q.3) Data'!E8</f>
        <v>3000</v>
      </c>
      <c r="F10" s="62">
        <f>'Q.3) Data'!F8</f>
        <v>3209</v>
      </c>
      <c r="G10" s="62">
        <f>'Q.3) Data'!G8</f>
        <v>3344</v>
      </c>
      <c r="H10" s="62">
        <f>'Q.3) Data'!H8</f>
        <v>3456</v>
      </c>
      <c r="I10" s="62">
        <f>'Q.3) Data'!I8</f>
        <v>3700</v>
      </c>
      <c r="J10" s="62">
        <f>'Q.3) Data'!J8</f>
        <v>3700</v>
      </c>
      <c r="K10" s="62">
        <f>'Q.3) Data'!K8</f>
        <v>4370</v>
      </c>
      <c r="L10" s="63">
        <f t="shared" ref="L10:L12" si="0">J10/K10</f>
        <v>0.84668192219679639</v>
      </c>
    </row>
    <row r="11" spans="3:14" x14ac:dyDescent="0.25">
      <c r="C11" s="61">
        <v>2013</v>
      </c>
      <c r="D11" s="62">
        <f>'Q.3) Data'!D9</f>
        <v>2809</v>
      </c>
      <c r="E11" s="62">
        <f>'Q.3) Data'!E9</f>
        <v>3265</v>
      </c>
      <c r="F11" s="62">
        <f>'Q.3) Data'!F9</f>
        <v>3485</v>
      </c>
      <c r="G11" s="62">
        <f>'Q.3) Data'!G9</f>
        <v>3509</v>
      </c>
      <c r="H11" s="62">
        <f>'Q.3) Data'!H9</f>
        <v>3678</v>
      </c>
      <c r="I11" s="62">
        <f>'Q.3) Data'!I9</f>
        <v>3800</v>
      </c>
      <c r="J11" s="62">
        <f>'Q.3) Data'!J9</f>
        <v>3800</v>
      </c>
      <c r="K11" s="62">
        <f>'Q.3) Data'!K9</f>
        <v>4465</v>
      </c>
      <c r="L11" s="63">
        <f t="shared" si="0"/>
        <v>0.85106382978723405</v>
      </c>
    </row>
    <row r="12" spans="3:14" x14ac:dyDescent="0.25">
      <c r="C12" s="61">
        <v>2014</v>
      </c>
      <c r="D12" s="62">
        <f>'Q.3) Data'!D10</f>
        <v>3040</v>
      </c>
      <c r="E12" s="62">
        <f>'Q.3) Data'!E10</f>
        <v>3564</v>
      </c>
      <c r="F12" s="62">
        <f>'Q.3) Data'!F10</f>
        <v>3705</v>
      </c>
      <c r="G12" s="62">
        <f>'Q.3) Data'!G10</f>
        <v>3945</v>
      </c>
      <c r="H12" s="62">
        <f>'Q.3) Data'!H10</f>
        <v>4012</v>
      </c>
      <c r="I12" s="62">
        <f>'Q.3) Data'!I10</f>
        <v>4525</v>
      </c>
      <c r="J12" s="62">
        <f>'Q.3) Data'!J10</f>
        <v>4525</v>
      </c>
      <c r="K12" s="62">
        <f>'Q.3) Data'!K10</f>
        <v>5316</v>
      </c>
      <c r="L12" s="63">
        <f t="shared" si="0"/>
        <v>0.85120391271632811</v>
      </c>
    </row>
    <row r="13" spans="3:14" x14ac:dyDescent="0.25">
      <c r="C13" s="61"/>
      <c r="D13" s="62"/>
      <c r="E13" s="62"/>
      <c r="F13" s="62"/>
      <c r="G13" s="62"/>
      <c r="H13" s="62"/>
      <c r="I13" s="62"/>
      <c r="J13" s="62"/>
      <c r="K13" s="59" t="s">
        <v>253</v>
      </c>
      <c r="L13" s="64">
        <f>AVERAGE(L9:L12)</f>
        <v>0.84976739219427433</v>
      </c>
    </row>
    <row r="14" spans="3:14" x14ac:dyDescent="0.25">
      <c r="C14" s="61">
        <v>2015</v>
      </c>
      <c r="D14" s="62">
        <f>'Q.3) Data'!D11</f>
        <v>3645</v>
      </c>
      <c r="E14" s="62">
        <f>'Q.3) Data'!E11</f>
        <v>4080</v>
      </c>
      <c r="F14" s="62">
        <f>'Q.3) Data'!F11</f>
        <v>4205</v>
      </c>
      <c r="G14" s="62">
        <f>'Q.3) Data'!G11</f>
        <v>4494</v>
      </c>
      <c r="H14" s="62">
        <f>'Q.3) Data'!H11</f>
        <v>4700</v>
      </c>
      <c r="I14" s="62"/>
      <c r="J14" s="59"/>
      <c r="K14" s="62">
        <f>'Q.3) Data'!K11</f>
        <v>5400</v>
      </c>
      <c r="L14" s="59"/>
    </row>
    <row r="15" spans="3:14" x14ac:dyDescent="0.25">
      <c r="C15" s="61">
        <v>2016</v>
      </c>
      <c r="D15" s="62">
        <f>'Q.3) Data'!D12</f>
        <v>4200</v>
      </c>
      <c r="E15" s="62">
        <f>'Q.3) Data'!E12</f>
        <v>4700</v>
      </c>
      <c r="F15" s="62">
        <f>'Q.3) Data'!F12</f>
        <v>4938</v>
      </c>
      <c r="G15" s="62">
        <f>'Q.3) Data'!G12</f>
        <v>5301</v>
      </c>
      <c r="H15" s="62"/>
      <c r="I15" s="62"/>
      <c r="J15" s="59"/>
      <c r="K15" s="62">
        <f>'Q.3) Data'!K12</f>
        <v>5896</v>
      </c>
      <c r="L15" s="59"/>
    </row>
    <row r="16" spans="3:14" x14ac:dyDescent="0.25">
      <c r="C16" s="61">
        <v>2017</v>
      </c>
      <c r="D16" s="62">
        <f>'Q.3) Data'!D13</f>
        <v>4644</v>
      </c>
      <c r="E16" s="62">
        <f>'Q.3) Data'!E13</f>
        <v>5621</v>
      </c>
      <c r="F16" s="62">
        <f>'Q.3) Data'!F13</f>
        <v>5690</v>
      </c>
      <c r="G16" s="62"/>
      <c r="H16" s="62"/>
      <c r="I16" s="62"/>
      <c r="J16" s="59"/>
      <c r="K16" s="62">
        <f>'Q.3) Data'!K13</f>
        <v>6680</v>
      </c>
      <c r="L16" s="59"/>
    </row>
    <row r="17" spans="3:14" x14ac:dyDescent="0.25">
      <c r="C17" s="61">
        <v>2018</v>
      </c>
      <c r="D17" s="62">
        <f>'Q.3) Data'!D14</f>
        <v>5555</v>
      </c>
      <c r="E17" s="62">
        <f>'Q.3) Data'!E14</f>
        <v>6300</v>
      </c>
      <c r="F17" s="62"/>
      <c r="G17" s="62"/>
      <c r="H17" s="62"/>
      <c r="I17" s="62"/>
      <c r="J17" s="59"/>
      <c r="K17" s="62">
        <f>'Q.3) Data'!K14</f>
        <v>7800</v>
      </c>
      <c r="L17" s="59"/>
    </row>
    <row r="18" spans="3:14" x14ac:dyDescent="0.25">
      <c r="C18" s="61">
        <v>2019</v>
      </c>
      <c r="D18" s="62">
        <f>'Q.3) Data'!D15</f>
        <v>5800</v>
      </c>
      <c r="E18" s="62"/>
      <c r="F18" s="62"/>
      <c r="G18" s="62"/>
      <c r="H18" s="62"/>
      <c r="I18" s="62"/>
      <c r="J18" s="59"/>
      <c r="K18" s="62">
        <f>'Q.3) Data'!K15</f>
        <v>8404</v>
      </c>
      <c r="L18" s="59"/>
    </row>
    <row r="19" spans="3:14" x14ac:dyDescent="0.25">
      <c r="C19" s="59" t="s">
        <v>254</v>
      </c>
      <c r="D19" s="65">
        <f>SUM(D9:D18)</f>
        <v>34718</v>
      </c>
      <c r="E19" s="65">
        <f t="shared" ref="E19:J19" si="1">SUM(E9:E18)</f>
        <v>33443</v>
      </c>
      <c r="F19" s="65">
        <f t="shared" si="1"/>
        <v>28242</v>
      </c>
      <c r="G19" s="65">
        <f t="shared" si="1"/>
        <v>23843</v>
      </c>
      <c r="H19" s="65">
        <f t="shared" si="1"/>
        <v>19335</v>
      </c>
      <c r="I19" s="65">
        <f t="shared" si="1"/>
        <v>15570</v>
      </c>
      <c r="J19" s="65">
        <f t="shared" si="1"/>
        <v>15570</v>
      </c>
      <c r="K19" s="66"/>
      <c r="L19" s="66"/>
    </row>
    <row r="20" spans="3:14" x14ac:dyDescent="0.25">
      <c r="C20" s="59" t="s">
        <v>255</v>
      </c>
      <c r="D20" s="65">
        <f>D19-D18</f>
        <v>28918</v>
      </c>
      <c r="E20" s="65">
        <f>E19-E17</f>
        <v>27143</v>
      </c>
      <c r="F20" s="65">
        <f>F19-F16</f>
        <v>22552</v>
      </c>
      <c r="G20" s="65">
        <f>G19-G15</f>
        <v>18542</v>
      </c>
      <c r="H20" s="65">
        <f>H19-H14</f>
        <v>14635</v>
      </c>
      <c r="I20" s="65">
        <f>I19-I18</f>
        <v>15570</v>
      </c>
      <c r="J20" s="65">
        <f t="shared" ref="J20" si="2">J19-J18</f>
        <v>15570</v>
      </c>
      <c r="K20" s="66"/>
      <c r="L20" s="66"/>
    </row>
    <row r="21" spans="3:14" x14ac:dyDescent="0.25">
      <c r="C21" s="59" t="s">
        <v>256</v>
      </c>
      <c r="D21" s="67">
        <f t="shared" ref="D21:G21" si="3">E19/D20</f>
        <v>1.1564769347811052</v>
      </c>
      <c r="E21" s="67">
        <f t="shared" si="3"/>
        <v>1.0404892605828391</v>
      </c>
      <c r="F21" s="67">
        <f t="shared" si="3"/>
        <v>1.0572454771195459</v>
      </c>
      <c r="G21" s="67">
        <f t="shared" si="3"/>
        <v>1.0427677704670477</v>
      </c>
      <c r="H21" s="67">
        <f>I19/H20</f>
        <v>1.0638879398701742</v>
      </c>
      <c r="I21" s="67">
        <f>J19/I20</f>
        <v>1</v>
      </c>
      <c r="J21" s="66"/>
      <c r="K21" s="66"/>
      <c r="L21" s="66"/>
      <c r="N21" s="58" t="s">
        <v>257</v>
      </c>
    </row>
    <row r="22" spans="3:14" x14ac:dyDescent="0.25">
      <c r="C22" s="59" t="s">
        <v>258</v>
      </c>
      <c r="D22" s="67">
        <f>PRODUCT(D21:I21)</f>
        <v>1.4113473067732492</v>
      </c>
      <c r="E22" s="67">
        <f>PRODUCT(E21:J21)</f>
        <v>1.2203851752913557</v>
      </c>
      <c r="F22" s="67">
        <f t="shared" ref="F22:G22" si="4">PRODUCT(F21:K21)</f>
        <v>1.1728955036092794</v>
      </c>
      <c r="G22" s="67">
        <f t="shared" si="4"/>
        <v>1.109388055085202</v>
      </c>
      <c r="H22" s="67">
        <f>PRODUCT(H21:L21)</f>
        <v>1.0638879398701742</v>
      </c>
      <c r="I22" s="67">
        <f>PRODUCT(I21:M21)</f>
        <v>1</v>
      </c>
      <c r="J22" s="66"/>
      <c r="K22" s="66"/>
      <c r="L22" s="66"/>
    </row>
    <row r="23" spans="3:14" x14ac:dyDescent="0.25">
      <c r="C23" s="68" t="s">
        <v>259</v>
      </c>
      <c r="D23" s="67">
        <f>1-1/D22</f>
        <v>0.29145718052469227</v>
      </c>
      <c r="E23" s="67">
        <f t="shared" ref="E23:I23" si="5">1-1/E22</f>
        <v>0.18058657197203398</v>
      </c>
      <c r="F23" s="67">
        <f t="shared" si="5"/>
        <v>0.14740912815953222</v>
      </c>
      <c r="G23" s="67">
        <f t="shared" si="5"/>
        <v>9.8602156913255135E-2</v>
      </c>
      <c r="H23" s="67">
        <f t="shared" si="5"/>
        <v>6.0051380860629333E-2</v>
      </c>
      <c r="I23" s="67">
        <f t="shared" si="5"/>
        <v>0</v>
      </c>
      <c r="J23" s="66"/>
      <c r="K23" s="66"/>
      <c r="L23" s="66"/>
    </row>
    <row r="25" spans="3:14" x14ac:dyDescent="0.25">
      <c r="C25" s="69" t="s">
        <v>260</v>
      </c>
      <c r="D25" s="70">
        <f>L13</f>
        <v>0.84976739219427433</v>
      </c>
    </row>
    <row r="26" spans="3:14" x14ac:dyDescent="0.25">
      <c r="C26" s="61" t="s">
        <v>241</v>
      </c>
      <c r="D26" s="59">
        <v>2019</v>
      </c>
      <c r="E26" s="59">
        <v>2018</v>
      </c>
      <c r="F26" s="59">
        <v>2017</v>
      </c>
      <c r="G26" s="59">
        <v>2016</v>
      </c>
      <c r="H26" s="59">
        <v>2015</v>
      </c>
      <c r="I26" s="59">
        <v>2014</v>
      </c>
    </row>
    <row r="27" spans="3:14" x14ac:dyDescent="0.25">
      <c r="C27" s="59" t="s">
        <v>261</v>
      </c>
      <c r="D27" s="65">
        <f>K18*D25</f>
        <v>7141.4451640006819</v>
      </c>
      <c r="E27" s="65">
        <f>K17*D25</f>
        <v>6628.1856591153401</v>
      </c>
      <c r="F27" s="65">
        <f>K16*D25</f>
        <v>5676.4461798577522</v>
      </c>
      <c r="G27" s="65">
        <f>K15*D25</f>
        <v>5010.2285443774417</v>
      </c>
      <c r="H27" s="65">
        <f>K14*D25</f>
        <v>4588.7439178490813</v>
      </c>
      <c r="I27" s="65">
        <f>K12*D25</f>
        <v>4517.3634569047626</v>
      </c>
      <c r="N27" s="58" t="s">
        <v>262</v>
      </c>
    </row>
    <row r="28" spans="3:14" x14ac:dyDescent="0.25">
      <c r="C28" s="59" t="s">
        <v>263</v>
      </c>
      <c r="D28" s="65">
        <f>D27*D23</f>
        <v>2081.4254723713375</v>
      </c>
      <c r="E28" s="65">
        <f t="shared" ref="E28:I28" si="6">E27*E23</f>
        <v>1196.9613265738358</v>
      </c>
      <c r="F28" s="65">
        <f t="shared" si="6"/>
        <v>836.75998241733851</v>
      </c>
      <c r="G28" s="65">
        <f t="shared" si="6"/>
        <v>494.0193411039744</v>
      </c>
      <c r="H28" s="65">
        <f t="shared" si="6"/>
        <v>275.5604086826516</v>
      </c>
      <c r="I28" s="65">
        <f t="shared" si="6"/>
        <v>0</v>
      </c>
      <c r="N28" s="58" t="s">
        <v>264</v>
      </c>
    </row>
    <row r="29" spans="3:14" x14ac:dyDescent="0.25">
      <c r="C29" s="59" t="s">
        <v>265</v>
      </c>
      <c r="D29" s="65">
        <f>D18</f>
        <v>5800</v>
      </c>
      <c r="E29" s="65">
        <f>E17</f>
        <v>6300</v>
      </c>
      <c r="F29" s="65">
        <f>F16</f>
        <v>5690</v>
      </c>
      <c r="G29" s="65">
        <f>G15</f>
        <v>5301</v>
      </c>
      <c r="H29" s="65">
        <f>H14</f>
        <v>4700</v>
      </c>
      <c r="I29" s="65">
        <f>I12</f>
        <v>4525</v>
      </c>
      <c r="J29" s="54"/>
      <c r="N29" s="58" t="s">
        <v>266</v>
      </c>
    </row>
    <row r="30" spans="3:14" x14ac:dyDescent="0.25">
      <c r="C30" s="59" t="s">
        <v>267</v>
      </c>
      <c r="D30" s="65">
        <f>D28+D29</f>
        <v>7881.4254723713375</v>
      </c>
      <c r="E30" s="65">
        <f t="shared" ref="E30:I30" si="7">E28+E29</f>
        <v>7496.9613265738353</v>
      </c>
      <c r="F30" s="65">
        <f t="shared" si="7"/>
        <v>6526.7599824173385</v>
      </c>
      <c r="G30" s="65">
        <f t="shared" si="7"/>
        <v>5795.0193411039745</v>
      </c>
      <c r="H30" s="65">
        <f t="shared" si="7"/>
        <v>4975.5604086826515</v>
      </c>
      <c r="I30" s="65">
        <f t="shared" si="7"/>
        <v>4525</v>
      </c>
      <c r="N30" s="58" t="s">
        <v>268</v>
      </c>
    </row>
    <row r="31" spans="3:14" x14ac:dyDescent="0.25">
      <c r="C31" s="59" t="s">
        <v>269</v>
      </c>
      <c r="D31" s="65">
        <f>SUM(D30:H30)</f>
        <v>32675.726531149136</v>
      </c>
      <c r="E31" s="65"/>
      <c r="F31" s="65"/>
      <c r="G31" s="65"/>
      <c r="H31" s="65"/>
      <c r="I31" s="65"/>
      <c r="N31" s="58" t="s">
        <v>270</v>
      </c>
    </row>
    <row r="32" spans="3:14" x14ac:dyDescent="0.25">
      <c r="C32" s="59" t="s">
        <v>244</v>
      </c>
      <c r="D32" s="65">
        <f>'Q.3) Data'!D17</f>
        <v>22000</v>
      </c>
      <c r="E32" s="65"/>
      <c r="F32" s="65"/>
      <c r="G32" s="65"/>
      <c r="H32" s="65"/>
      <c r="I32" s="65"/>
    </row>
    <row r="33" spans="3:14" x14ac:dyDescent="0.25">
      <c r="C33" s="59" t="s">
        <v>271</v>
      </c>
      <c r="D33" s="65">
        <f>D31-D32</f>
        <v>10675.726531149136</v>
      </c>
      <c r="E33" s="65"/>
      <c r="F33" s="65"/>
      <c r="G33" s="65"/>
      <c r="H33" s="65"/>
      <c r="I33" s="65"/>
      <c r="N33" s="58" t="s">
        <v>272</v>
      </c>
    </row>
  </sheetData>
  <mergeCells count="1">
    <mergeCell ref="D7:I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85"/>
  <sheetViews>
    <sheetView showGridLines="0" zoomScaleNormal="100" workbookViewId="0"/>
  </sheetViews>
  <sheetFormatPr defaultRowHeight="15" x14ac:dyDescent="0.25"/>
  <cols>
    <col min="1" max="1" width="3.5703125" customWidth="1"/>
    <col min="2" max="2" width="4.42578125" customWidth="1"/>
    <col min="3" max="3" width="51.28515625" bestFit="1" customWidth="1"/>
    <col min="4" max="5" width="9.7109375" customWidth="1"/>
    <col min="6" max="8" width="10" bestFit="1" customWidth="1"/>
    <col min="11" max="11" width="15.85546875" bestFit="1" customWidth="1"/>
    <col min="12" max="12" width="3.85546875" customWidth="1"/>
    <col min="13" max="13" width="39.28515625" style="57" bestFit="1" customWidth="1"/>
  </cols>
  <sheetData>
    <row r="4" spans="3:9" x14ac:dyDescent="0.25">
      <c r="C4" t="s">
        <v>273</v>
      </c>
      <c r="D4" t="s">
        <v>274</v>
      </c>
    </row>
    <row r="5" spans="3:9" x14ac:dyDescent="0.25">
      <c r="C5">
        <v>2015</v>
      </c>
      <c r="D5" s="71">
        <f>'Q.3) Data'!D22</f>
        <v>3.7999999999999999E-2</v>
      </c>
    </row>
    <row r="6" spans="3:9" x14ac:dyDescent="0.25">
      <c r="C6">
        <v>2016</v>
      </c>
      <c r="D6" s="71">
        <f>'Q.3) Data'!D23</f>
        <v>4.2000000000000003E-2</v>
      </c>
    </row>
    <row r="7" spans="3:9" x14ac:dyDescent="0.25">
      <c r="C7">
        <v>2017</v>
      </c>
      <c r="D7" s="71">
        <f>'Q.3) Data'!D24</f>
        <v>5.2999999999999999E-2</v>
      </c>
    </row>
    <row r="8" spans="3:9" x14ac:dyDescent="0.25">
      <c r="C8">
        <v>2018</v>
      </c>
      <c r="D8" s="71">
        <f>'Q.3) Data'!D25</f>
        <v>4.8000000000000001E-2</v>
      </c>
    </row>
    <row r="9" spans="3:9" x14ac:dyDescent="0.25">
      <c r="C9">
        <v>2019</v>
      </c>
      <c r="D9" s="71">
        <f>'Q.3) Data'!D26</f>
        <v>3.5000000000000003E-2</v>
      </c>
    </row>
    <row r="11" spans="3:9" x14ac:dyDescent="0.25">
      <c r="C11" t="s">
        <v>275</v>
      </c>
      <c r="D11" t="s">
        <v>276</v>
      </c>
    </row>
    <row r="12" spans="3:9" x14ac:dyDescent="0.25">
      <c r="C12">
        <v>2014</v>
      </c>
      <c r="D12" s="72">
        <f>(1+$D$5)*(1+$D$6)*(1+$D$7)*(1+$D$8)*(1+$D$9)</f>
        <v>1.23536438339184</v>
      </c>
    </row>
    <row r="13" spans="3:9" x14ac:dyDescent="0.25">
      <c r="C13">
        <v>2015</v>
      </c>
      <c r="D13" s="72">
        <f>(1+$D$6)*(1+$D$7)*(1+$D$8)*(1+$D$9)</f>
        <v>1.1901390976800001</v>
      </c>
    </row>
    <row r="14" spans="3:9" x14ac:dyDescent="0.25">
      <c r="C14">
        <v>2016</v>
      </c>
      <c r="D14" s="72">
        <f>(1+$D$7)*(1+$D$8)*(1+$D$9)</f>
        <v>1.1421680400000001</v>
      </c>
    </row>
    <row r="15" spans="3:9" x14ac:dyDescent="0.25">
      <c r="C15">
        <v>2017</v>
      </c>
      <c r="D15" s="72">
        <f>(1+$D$8)*(1+$D$9)</f>
        <v>1.0846799999999999</v>
      </c>
      <c r="F15" s="73" t="s">
        <v>277</v>
      </c>
      <c r="G15" s="73"/>
      <c r="H15" s="73"/>
      <c r="I15" s="73"/>
    </row>
    <row r="16" spans="3:9" x14ac:dyDescent="0.25">
      <c r="C16">
        <v>2018</v>
      </c>
      <c r="D16" s="72">
        <f>(1+$D$9)</f>
        <v>1.0349999999999999</v>
      </c>
      <c r="F16" s="74"/>
    </row>
    <row r="17" spans="3:13" x14ac:dyDescent="0.25">
      <c r="C17">
        <v>2019</v>
      </c>
      <c r="D17" s="72">
        <v>1</v>
      </c>
      <c r="F17" s="74"/>
    </row>
    <row r="20" spans="3:13" x14ac:dyDescent="0.25">
      <c r="C20" s="51" t="s">
        <v>278</v>
      </c>
    </row>
    <row r="22" spans="3:13" x14ac:dyDescent="0.25">
      <c r="D22" s="40" t="s">
        <v>240</v>
      </c>
      <c r="E22" s="40"/>
      <c r="F22" s="40"/>
      <c r="G22" s="40"/>
      <c r="H22" s="40"/>
      <c r="I22" s="40"/>
    </row>
    <row r="23" spans="3:13" x14ac:dyDescent="0.25">
      <c r="C23" t="s">
        <v>275</v>
      </c>
      <c r="D23">
        <v>0</v>
      </c>
      <c r="E23">
        <v>1</v>
      </c>
      <c r="F23">
        <v>2</v>
      </c>
      <c r="G23">
        <v>3</v>
      </c>
      <c r="H23">
        <v>4</v>
      </c>
      <c r="I23">
        <v>5</v>
      </c>
      <c r="K23" t="s">
        <v>243</v>
      </c>
    </row>
    <row r="24" spans="3:13" x14ac:dyDescent="0.25">
      <c r="C24">
        <v>2014</v>
      </c>
      <c r="D24" s="75">
        <f>'Q.3) Data'!D10</f>
        <v>3040</v>
      </c>
      <c r="E24" s="75">
        <f>'Q.3) Data'!E10-'Q.3) Data'!D10</f>
        <v>524</v>
      </c>
      <c r="F24" s="75">
        <f>'Q.3) Data'!F10-'Q.3) Data'!E10</f>
        <v>141</v>
      </c>
      <c r="G24" s="75">
        <f>'Q.3) Data'!G10-'Q.3) Data'!F10</f>
        <v>240</v>
      </c>
      <c r="H24" s="75">
        <f>'Q.3) Data'!H10-'Q.3) Data'!G10</f>
        <v>67</v>
      </c>
      <c r="I24" s="75">
        <f>'Q.3) Data'!I10-'Q.3) Data'!H10</f>
        <v>513</v>
      </c>
      <c r="K24" s="76">
        <f>'Q.3) (ii)'!D12*'Q.3) (i)'!K12</f>
        <v>6567.1970621110213</v>
      </c>
      <c r="L24" s="77"/>
      <c r="M24" s="58" t="s">
        <v>279</v>
      </c>
    </row>
    <row r="25" spans="3:13" x14ac:dyDescent="0.25">
      <c r="C25">
        <v>2015</v>
      </c>
      <c r="D25" s="75">
        <f>'Q.3) Data'!D11</f>
        <v>3645</v>
      </c>
      <c r="E25" s="75">
        <f>'Q.3) Data'!E11-'Q.3) Data'!D11</f>
        <v>435</v>
      </c>
      <c r="F25" s="75">
        <f>'Q.3) Data'!F11-'Q.3) Data'!E11</f>
        <v>125</v>
      </c>
      <c r="G25" s="75">
        <f>'Q.3) Data'!G11-'Q.3) Data'!F11</f>
        <v>289</v>
      </c>
      <c r="H25" s="75">
        <f>'Q.3) Data'!H11-'Q.3) Data'!G11</f>
        <v>206</v>
      </c>
      <c r="K25" s="76">
        <f>'Q.3) (ii)'!D13*'Q.3) (i)'!K14</f>
        <v>6426.7511274720009</v>
      </c>
      <c r="L25" s="77"/>
      <c r="M25" s="58" t="s">
        <v>280</v>
      </c>
    </row>
    <row r="26" spans="3:13" x14ac:dyDescent="0.25">
      <c r="C26">
        <v>2016</v>
      </c>
      <c r="D26" s="75">
        <f>'Q.3) Data'!D12</f>
        <v>4200</v>
      </c>
      <c r="E26" s="75">
        <f>'Q.3) Data'!E12-'Q.3) Data'!D12</f>
        <v>500</v>
      </c>
      <c r="F26" s="75">
        <f>'Q.3) Data'!F12-'Q.3) Data'!E12</f>
        <v>238</v>
      </c>
      <c r="G26" s="75">
        <f>'Q.3) Data'!G12-'Q.3) Data'!F12</f>
        <v>363</v>
      </c>
      <c r="K26" s="76">
        <f>'Q.3) (ii)'!D14*'Q.3) (i)'!K15</f>
        <v>6734.22276384</v>
      </c>
      <c r="L26" s="77"/>
      <c r="M26" s="78"/>
    </row>
    <row r="27" spans="3:13" x14ac:dyDescent="0.25">
      <c r="C27">
        <v>2017</v>
      </c>
      <c r="D27" s="75">
        <f>'Q.3) Data'!D13</f>
        <v>4644</v>
      </c>
      <c r="E27" s="75">
        <f>'Q.3) Data'!E13-'Q.3) Data'!D13</f>
        <v>977</v>
      </c>
      <c r="F27" s="75">
        <f>'Q.3) Data'!F13-'Q.3) Data'!E13</f>
        <v>69</v>
      </c>
      <c r="K27" s="76">
        <f>'Q.3) (ii)'!D15*'Q.3) (i)'!K16</f>
        <v>7245.6623999999993</v>
      </c>
      <c r="L27" s="77"/>
    </row>
    <row r="28" spans="3:13" x14ac:dyDescent="0.25">
      <c r="C28">
        <v>2018</v>
      </c>
      <c r="D28" s="75">
        <f>'Q.3) Data'!D14</f>
        <v>5555</v>
      </c>
      <c r="E28" s="75">
        <f>'Q.3) Data'!E14-'Q.3) Data'!D14</f>
        <v>745</v>
      </c>
      <c r="K28" s="76">
        <f>'Q.3) (ii)'!D16*'Q.3) (i)'!K17</f>
        <v>8072.9999999999991</v>
      </c>
      <c r="L28" s="77"/>
    </row>
    <row r="29" spans="3:13" x14ac:dyDescent="0.25">
      <c r="C29">
        <v>2019</v>
      </c>
      <c r="D29" s="75">
        <f>'Q.3) Data'!D15</f>
        <v>5800</v>
      </c>
      <c r="K29" s="76">
        <f>'Q.3) (ii)'!D17*'Q.3) (i)'!K18</f>
        <v>8404</v>
      </c>
      <c r="L29" s="77"/>
    </row>
    <row r="32" spans="3:13" x14ac:dyDescent="0.25">
      <c r="C32" s="51" t="s">
        <v>281</v>
      </c>
    </row>
    <row r="34" spans="3:13" x14ac:dyDescent="0.25">
      <c r="D34" s="40" t="s">
        <v>240</v>
      </c>
      <c r="E34" s="40"/>
      <c r="F34" s="40"/>
      <c r="G34" s="40"/>
      <c r="H34" s="40"/>
      <c r="I34" s="40"/>
    </row>
    <row r="35" spans="3:13" x14ac:dyDescent="0.25">
      <c r="C35" t="s">
        <v>275</v>
      </c>
      <c r="D35">
        <v>0</v>
      </c>
      <c r="E35">
        <v>1</v>
      </c>
      <c r="F35">
        <v>2</v>
      </c>
      <c r="G35">
        <v>3</v>
      </c>
      <c r="H35">
        <v>4</v>
      </c>
      <c r="I35">
        <v>5</v>
      </c>
    </row>
    <row r="36" spans="3:13" x14ac:dyDescent="0.25">
      <c r="C36">
        <v>2014</v>
      </c>
      <c r="D36" s="75">
        <f>D24*$D12</f>
        <v>3755.5077255111933</v>
      </c>
      <c r="E36" s="75">
        <f>E24*$D13</f>
        <v>623.63288718432011</v>
      </c>
      <c r="F36" s="75">
        <f>F24*$D14</f>
        <v>161.04569364</v>
      </c>
      <c r="G36" s="75">
        <f>G24*$D15</f>
        <v>260.32319999999999</v>
      </c>
      <c r="H36" s="75">
        <f>H24*$D16</f>
        <v>69.344999999999999</v>
      </c>
      <c r="I36" s="75">
        <f>I24*$D17</f>
        <v>513</v>
      </c>
      <c r="K36" s="77"/>
      <c r="L36" s="77"/>
      <c r="M36" s="58" t="s">
        <v>282</v>
      </c>
    </row>
    <row r="37" spans="3:13" x14ac:dyDescent="0.25">
      <c r="C37">
        <v>2015</v>
      </c>
      <c r="D37" s="75">
        <f t="shared" ref="D37:D41" si="0">D25*$D13</f>
        <v>4338.0570110436001</v>
      </c>
      <c r="E37" s="75">
        <f>E25*$D14</f>
        <v>496.84309740000003</v>
      </c>
      <c r="F37" s="75">
        <f>F25*$D15</f>
        <v>135.58499999999998</v>
      </c>
      <c r="G37" s="75">
        <f>G25*$D16</f>
        <v>299.11499999999995</v>
      </c>
      <c r="H37" s="75">
        <f>H25*$D17</f>
        <v>206</v>
      </c>
      <c r="K37" s="77"/>
      <c r="L37" s="77"/>
      <c r="M37" s="78"/>
    </row>
    <row r="38" spans="3:13" x14ac:dyDescent="0.25">
      <c r="C38">
        <v>2016</v>
      </c>
      <c r="D38" s="75">
        <f t="shared" si="0"/>
        <v>4797.1057680000004</v>
      </c>
      <c r="E38" s="75">
        <f>E26*$D15</f>
        <v>542.33999999999992</v>
      </c>
      <c r="F38" s="75">
        <f>F26*$D16</f>
        <v>246.32999999999998</v>
      </c>
      <c r="G38" s="75">
        <f>G26*$D17</f>
        <v>363</v>
      </c>
      <c r="K38" s="77"/>
      <c r="L38" s="77"/>
      <c r="M38" s="78"/>
    </row>
    <row r="39" spans="3:13" x14ac:dyDescent="0.25">
      <c r="C39">
        <v>2017</v>
      </c>
      <c r="D39" s="75">
        <f t="shared" si="0"/>
        <v>5037.2539199999992</v>
      </c>
      <c r="E39" s="75">
        <f>E27*$D16</f>
        <v>1011.1949999999999</v>
      </c>
      <c r="F39" s="75">
        <f>F27*$D17</f>
        <v>69</v>
      </c>
      <c r="K39" s="77"/>
      <c r="L39" s="77"/>
    </row>
    <row r="40" spans="3:13" x14ac:dyDescent="0.25">
      <c r="C40">
        <v>2018</v>
      </c>
      <c r="D40" s="75">
        <f t="shared" si="0"/>
        <v>5749.4249999999993</v>
      </c>
      <c r="E40" s="75">
        <f>E28*$D17</f>
        <v>745</v>
      </c>
      <c r="K40" s="77"/>
      <c r="L40" s="77"/>
    </row>
    <row r="41" spans="3:13" x14ac:dyDescent="0.25">
      <c r="C41">
        <v>2019</v>
      </c>
      <c r="D41" s="75">
        <f t="shared" si="0"/>
        <v>5800</v>
      </c>
      <c r="K41" s="77"/>
      <c r="L41" s="77"/>
    </row>
    <row r="44" spans="3:13" x14ac:dyDescent="0.25">
      <c r="C44" s="51" t="s">
        <v>283</v>
      </c>
    </row>
    <row r="46" spans="3:13" x14ac:dyDescent="0.25">
      <c r="D46" s="40" t="s">
        <v>240</v>
      </c>
      <c r="E46" s="40"/>
      <c r="F46" s="40"/>
      <c r="G46" s="40"/>
      <c r="H46" s="40"/>
      <c r="I46" s="40"/>
    </row>
    <row r="47" spans="3:13" x14ac:dyDescent="0.25">
      <c r="C47" t="s">
        <v>275</v>
      </c>
      <c r="D47">
        <v>0</v>
      </c>
      <c r="E47">
        <v>1</v>
      </c>
      <c r="F47">
        <v>2</v>
      </c>
      <c r="G47">
        <v>3</v>
      </c>
      <c r="H47">
        <v>4</v>
      </c>
      <c r="I47">
        <v>5</v>
      </c>
      <c r="K47" t="s">
        <v>243</v>
      </c>
    </row>
    <row r="48" spans="3:13" x14ac:dyDescent="0.25">
      <c r="C48">
        <v>2014</v>
      </c>
      <c r="D48" s="75">
        <f>SUM($D36:D36)</f>
        <v>3755.5077255111933</v>
      </c>
      <c r="E48" s="75">
        <f>SUM($D36:E36)</f>
        <v>4379.1406126955135</v>
      </c>
      <c r="F48" s="75">
        <f>SUM($D36:F36)</f>
        <v>4540.1863063355131</v>
      </c>
      <c r="G48" s="75">
        <f>SUM($D36:G36)</f>
        <v>4800.5095063355129</v>
      </c>
      <c r="H48" s="75">
        <f>SUM($D36:H36)</f>
        <v>4869.8545063355132</v>
      </c>
      <c r="I48" s="75">
        <f>SUM($D36:I36)</f>
        <v>5382.8545063355132</v>
      </c>
      <c r="J48" s="54">
        <f>I48</f>
        <v>5382.8545063355132</v>
      </c>
      <c r="K48" s="54">
        <f>K24</f>
        <v>6567.1970621110213</v>
      </c>
      <c r="L48" s="54"/>
      <c r="M48" s="58" t="s">
        <v>284</v>
      </c>
    </row>
    <row r="49" spans="3:13" x14ac:dyDescent="0.25">
      <c r="C49">
        <v>2015</v>
      </c>
      <c r="D49" s="75">
        <f>SUM($D37:D37)</f>
        <v>4338.0570110436001</v>
      </c>
      <c r="E49" s="75">
        <f>SUM($D37:E37)</f>
        <v>4834.9001084436004</v>
      </c>
      <c r="F49" s="75">
        <f>SUM($D37:F37)</f>
        <v>4970.4851084436004</v>
      </c>
      <c r="G49" s="75">
        <f>SUM($D37:G37)</f>
        <v>5269.6001084436002</v>
      </c>
      <c r="H49" s="75">
        <f>SUM($D37:H37)</f>
        <v>5475.6001084436002</v>
      </c>
      <c r="K49" s="54">
        <f t="shared" ref="K49:K53" si="1">K25</f>
        <v>6426.7511274720009</v>
      </c>
      <c r="L49" s="54"/>
      <c r="M49" s="78"/>
    </row>
    <row r="50" spans="3:13" x14ac:dyDescent="0.25">
      <c r="C50">
        <v>2016</v>
      </c>
      <c r="D50" s="75">
        <f>SUM($D38:D38)</f>
        <v>4797.1057680000004</v>
      </c>
      <c r="E50" s="75">
        <f>SUM($D38:E38)</f>
        <v>5339.4457680000005</v>
      </c>
      <c r="F50" s="75">
        <f>SUM($D38:F38)</f>
        <v>5585.7757680000004</v>
      </c>
      <c r="G50" s="75">
        <f>SUM($D38:G38)</f>
        <v>5948.7757680000004</v>
      </c>
      <c r="K50" s="54">
        <f t="shared" si="1"/>
        <v>6734.22276384</v>
      </c>
      <c r="L50" s="54"/>
      <c r="M50" s="78"/>
    </row>
    <row r="51" spans="3:13" x14ac:dyDescent="0.25">
      <c r="C51">
        <v>2017</v>
      </c>
      <c r="D51" s="75">
        <f>SUM($D39:D39)</f>
        <v>5037.2539199999992</v>
      </c>
      <c r="E51" s="75">
        <f>SUM($D39:E39)</f>
        <v>6048.4489199999989</v>
      </c>
      <c r="F51" s="75">
        <f>SUM($D39:F39)</f>
        <v>6117.4489199999989</v>
      </c>
      <c r="K51" s="54">
        <f t="shared" si="1"/>
        <v>7245.6623999999993</v>
      </c>
      <c r="L51" s="54"/>
    </row>
    <row r="52" spans="3:13" x14ac:dyDescent="0.25">
      <c r="C52">
        <v>2018</v>
      </c>
      <c r="D52" s="75">
        <f>SUM($D40:D40)</f>
        <v>5749.4249999999993</v>
      </c>
      <c r="E52" s="75">
        <f>SUM($D40:E40)</f>
        <v>6494.4249999999993</v>
      </c>
      <c r="K52" s="54">
        <f t="shared" si="1"/>
        <v>8072.9999999999991</v>
      </c>
      <c r="L52" s="54"/>
    </row>
    <row r="53" spans="3:13" x14ac:dyDescent="0.25">
      <c r="C53">
        <v>2019</v>
      </c>
      <c r="D53" s="75">
        <f>SUM($D41:D41)</f>
        <v>5800</v>
      </c>
      <c r="K53" s="54">
        <f t="shared" si="1"/>
        <v>8404</v>
      </c>
      <c r="L53" s="54"/>
    </row>
    <row r="54" spans="3:13" x14ac:dyDescent="0.25">
      <c r="C54" s="59" t="s">
        <v>254</v>
      </c>
      <c r="D54" s="65">
        <f>SUM(D48:D53)</f>
        <v>29477.349424554792</v>
      </c>
      <c r="E54" s="65">
        <f t="shared" ref="E54:I54" si="2">SUM(E48:E53)</f>
        <v>27096.360409139113</v>
      </c>
      <c r="F54" s="65">
        <f t="shared" si="2"/>
        <v>21213.896102779112</v>
      </c>
      <c r="G54" s="65">
        <f t="shared" si="2"/>
        <v>16018.885382779114</v>
      </c>
      <c r="H54" s="65">
        <f t="shared" si="2"/>
        <v>10345.454614779113</v>
      </c>
      <c r="I54" s="65">
        <f t="shared" si="2"/>
        <v>5382.8545063355132</v>
      </c>
      <c r="J54" s="65">
        <f t="shared" ref="J54" si="3">SUM(J44:J53)</f>
        <v>5382.8545063355132</v>
      </c>
      <c r="K54" s="79"/>
      <c r="L54" s="79"/>
    </row>
    <row r="55" spans="3:13" x14ac:dyDescent="0.25">
      <c r="C55" s="59" t="s">
        <v>255</v>
      </c>
      <c r="D55" s="65">
        <f>D54-D53</f>
        <v>23677.349424554792</v>
      </c>
      <c r="E55" s="65">
        <f>E54-E52</f>
        <v>20601.935409139114</v>
      </c>
      <c r="F55" s="65">
        <f>F54-F51</f>
        <v>15096.447182779113</v>
      </c>
      <c r="G55" s="65">
        <f>G54-G50</f>
        <v>10070.109614779114</v>
      </c>
      <c r="H55" s="65">
        <f>H54-H49</f>
        <v>4869.8545063355132</v>
      </c>
      <c r="I55" s="65">
        <f>I54-I53</f>
        <v>5382.8545063355132</v>
      </c>
      <c r="J55" s="65">
        <f t="shared" ref="J55" si="4">J54-J53</f>
        <v>5382.8545063355132</v>
      </c>
      <c r="K55" s="79"/>
      <c r="L55" s="79"/>
    </row>
    <row r="56" spans="3:13" x14ac:dyDescent="0.25">
      <c r="C56" s="59" t="s">
        <v>256</v>
      </c>
      <c r="D56" s="67">
        <f t="shared" ref="D56:G56" si="5">E54/D55</f>
        <v>1.1444000729675683</v>
      </c>
      <c r="E56" s="67">
        <f t="shared" si="5"/>
        <v>1.0297040390374455</v>
      </c>
      <c r="F56" s="67">
        <f t="shared" si="5"/>
        <v>1.0611029991912433</v>
      </c>
      <c r="G56" s="67">
        <f t="shared" si="5"/>
        <v>1.0273428006777501</v>
      </c>
      <c r="H56" s="67">
        <f>I54/H55</f>
        <v>1.1053419561780757</v>
      </c>
      <c r="I56" s="67">
        <f>J54/I55</f>
        <v>1</v>
      </c>
      <c r="J56" s="66"/>
      <c r="K56" s="80"/>
      <c r="L56" s="80"/>
      <c r="M56" s="58" t="s">
        <v>285</v>
      </c>
    </row>
    <row r="57" spans="3:13" x14ac:dyDescent="0.25">
      <c r="C57" s="59" t="s">
        <v>258</v>
      </c>
      <c r="D57" s="67">
        <f>PRODUCT(D56:I56)</f>
        <v>1.4199069082511351</v>
      </c>
      <c r="E57" s="67">
        <f>PRODUCT(E56:J56)</f>
        <v>1.2407434618289948</v>
      </c>
      <c r="F57" s="67">
        <f>PRODUCT(F56:M56)</f>
        <v>1.2049515344125739</v>
      </c>
      <c r="G57" s="67">
        <f>PRODUCT(G56:N56)</f>
        <v>1.1355651009666072</v>
      </c>
      <c r="H57" s="67">
        <f>PRODUCT(H56:N56)</f>
        <v>1.1053419561780757</v>
      </c>
      <c r="I57" s="67">
        <f>PRODUCT(I56:O56)</f>
        <v>1</v>
      </c>
      <c r="J57" s="66"/>
      <c r="K57" s="80"/>
      <c r="L57" s="80"/>
      <c r="M57" s="78"/>
    </row>
    <row r="58" spans="3:13" x14ac:dyDescent="0.25">
      <c r="C58" s="68" t="s">
        <v>259</v>
      </c>
      <c r="D58" s="67">
        <f>1-1/D57</f>
        <v>0.29572847755795784</v>
      </c>
      <c r="E58" s="67">
        <f t="shared" ref="E58:I58" si="6">1-1/E57</f>
        <v>0.19403161832834637</v>
      </c>
      <c r="F58" s="67">
        <f t="shared" si="6"/>
        <v>0.17009110205622491</v>
      </c>
      <c r="G58" s="67">
        <f t="shared" si="6"/>
        <v>0.11938117933636083</v>
      </c>
      <c r="H58" s="67">
        <f t="shared" si="6"/>
        <v>9.5302594449879541E-2</v>
      </c>
      <c r="I58" s="67">
        <f t="shared" si="6"/>
        <v>0</v>
      </c>
      <c r="J58" s="66"/>
      <c r="M58" s="78"/>
    </row>
    <row r="59" spans="3:13" x14ac:dyDescent="0.25">
      <c r="C59" s="80"/>
      <c r="D59" s="29"/>
      <c r="E59" s="29"/>
      <c r="F59" s="29"/>
      <c r="G59" s="29"/>
      <c r="H59" s="29"/>
      <c r="I59" s="29"/>
      <c r="M59" s="78"/>
    </row>
    <row r="60" spans="3:13" x14ac:dyDescent="0.25">
      <c r="C60" s="80" t="s">
        <v>260</v>
      </c>
      <c r="D60" s="45">
        <f>'Q.3) (i)'!D25</f>
        <v>0.84976739219427433</v>
      </c>
      <c r="M60" s="78"/>
    </row>
    <row r="61" spans="3:13" x14ac:dyDescent="0.25">
      <c r="C61" s="61" t="s">
        <v>241</v>
      </c>
      <c r="D61">
        <v>2019</v>
      </c>
      <c r="E61">
        <v>2018</v>
      </c>
      <c r="F61">
        <v>2017</v>
      </c>
      <c r="G61">
        <v>2016</v>
      </c>
      <c r="H61">
        <v>2015</v>
      </c>
      <c r="I61">
        <v>2014</v>
      </c>
      <c r="M61" s="78"/>
    </row>
    <row r="62" spans="3:13" x14ac:dyDescent="0.25">
      <c r="C62" s="59" t="s">
        <v>261</v>
      </c>
      <c r="D62" s="81">
        <f>K53*$D$60</f>
        <v>7141.4451640006819</v>
      </c>
      <c r="E62" s="81">
        <f>K52*D60</f>
        <v>6860.1721571843755</v>
      </c>
      <c r="F62" s="81">
        <f>K51*D60</f>
        <v>6157.1276423681065</v>
      </c>
      <c r="G62" s="81">
        <f>K50*D60</f>
        <v>5722.5229164836355</v>
      </c>
      <c r="H62" s="81">
        <f>K49*D60</f>
        <v>5461.2435458734944</v>
      </c>
      <c r="I62" s="81">
        <f>K48*D60</f>
        <v>5580.5899214959827</v>
      </c>
      <c r="M62" s="58" t="s">
        <v>286</v>
      </c>
    </row>
    <row r="63" spans="3:13" x14ac:dyDescent="0.25">
      <c r="C63" s="59" t="s">
        <v>263</v>
      </c>
      <c r="D63" s="81">
        <f>D62*D58</f>
        <v>2111.9287059135622</v>
      </c>
      <c r="E63" s="81">
        <f t="shared" ref="E63:I63" si="7">E62*E58</f>
        <v>1331.0903056695472</v>
      </c>
      <c r="F63" s="81">
        <f t="shared" si="7"/>
        <v>1047.2726261912371</v>
      </c>
      <c r="G63" s="81">
        <f t="shared" si="7"/>
        <v>683.16153454916753</v>
      </c>
      <c r="H63" s="81">
        <f t="shared" si="7"/>
        <v>520.47067884440378</v>
      </c>
      <c r="I63" s="81">
        <f t="shared" si="7"/>
        <v>0</v>
      </c>
      <c r="M63" s="58" t="s">
        <v>264</v>
      </c>
    </row>
    <row r="64" spans="3:13" x14ac:dyDescent="0.25">
      <c r="C64" s="59" t="s">
        <v>265</v>
      </c>
      <c r="D64" s="81">
        <f>D53</f>
        <v>5800</v>
      </c>
      <c r="E64" s="81">
        <f>E52</f>
        <v>6494.4249999999993</v>
      </c>
      <c r="F64" s="81">
        <f>F51</f>
        <v>6117.4489199999989</v>
      </c>
      <c r="G64" s="81">
        <f>G50</f>
        <v>5948.7757680000004</v>
      </c>
      <c r="H64" s="81">
        <f>H49</f>
        <v>5475.6001084436002</v>
      </c>
      <c r="I64" s="81">
        <f>I48</f>
        <v>5382.8545063355132</v>
      </c>
      <c r="M64" s="58" t="s">
        <v>266</v>
      </c>
    </row>
    <row r="65" spans="3:13" x14ac:dyDescent="0.25">
      <c r="C65" s="59" t="s">
        <v>267</v>
      </c>
      <c r="D65" s="81">
        <f>D63+D64</f>
        <v>7911.9287059135622</v>
      </c>
      <c r="E65" s="81">
        <f t="shared" ref="E65:I65" si="8">E63+E64</f>
        <v>7825.5153056695463</v>
      </c>
      <c r="F65" s="81">
        <f t="shared" si="8"/>
        <v>7164.7215461912365</v>
      </c>
      <c r="G65" s="81">
        <f t="shared" si="8"/>
        <v>6631.9373025491677</v>
      </c>
      <c r="H65" s="81">
        <f t="shared" si="8"/>
        <v>5996.0707872880039</v>
      </c>
      <c r="I65" s="81">
        <f t="shared" si="8"/>
        <v>5382.8545063355132</v>
      </c>
      <c r="M65" s="58" t="s">
        <v>268</v>
      </c>
    </row>
    <row r="66" spans="3:13" x14ac:dyDescent="0.25">
      <c r="C66" s="59" t="s">
        <v>269</v>
      </c>
      <c r="D66" s="82">
        <f>SUM(D65:H65)</f>
        <v>35530.173647611511</v>
      </c>
      <c r="E66" s="81"/>
      <c r="F66" s="81"/>
      <c r="G66" s="81"/>
      <c r="H66" s="81"/>
      <c r="I66" s="81"/>
      <c r="M66" s="58" t="s">
        <v>270</v>
      </c>
    </row>
    <row r="67" spans="3:13" x14ac:dyDescent="0.25">
      <c r="D67" s="83"/>
    </row>
    <row r="68" spans="3:13" x14ac:dyDescent="0.25">
      <c r="D68" s="84"/>
    </row>
    <row r="69" spans="3:13" x14ac:dyDescent="0.25">
      <c r="C69" s="30"/>
      <c r="D69" s="30"/>
      <c r="E69" s="30"/>
      <c r="F69" s="30"/>
      <c r="G69" s="30"/>
      <c r="H69" s="30"/>
      <c r="I69" s="30"/>
      <c r="J69" s="30"/>
    </row>
    <row r="70" spans="3:13" x14ac:dyDescent="0.25">
      <c r="C70" s="30"/>
      <c r="D70" s="85"/>
      <c r="E70" s="85"/>
      <c r="F70" s="85"/>
      <c r="G70" s="85"/>
      <c r="H70" s="85"/>
      <c r="I70" s="85"/>
      <c r="J70" s="30"/>
    </row>
    <row r="71" spans="3:13" x14ac:dyDescent="0.25">
      <c r="C71" s="30"/>
      <c r="D71" s="85"/>
      <c r="E71" s="85"/>
      <c r="F71" s="85"/>
      <c r="G71" s="85"/>
      <c r="H71" s="85"/>
      <c r="I71" s="85"/>
      <c r="J71" s="30"/>
    </row>
    <row r="72" spans="3:13" x14ac:dyDescent="0.25">
      <c r="C72" s="30"/>
      <c r="D72" s="85"/>
      <c r="E72" s="85"/>
      <c r="F72" s="85"/>
      <c r="G72" s="85"/>
      <c r="H72" s="85"/>
      <c r="I72" s="85"/>
      <c r="J72" s="30"/>
    </row>
    <row r="73" spans="3:13" x14ac:dyDescent="0.25">
      <c r="C73" s="30"/>
      <c r="D73" s="85"/>
      <c r="E73" s="85"/>
      <c r="F73" s="85"/>
      <c r="G73" s="85"/>
      <c r="H73" s="85"/>
      <c r="I73" s="85"/>
      <c r="J73" s="30"/>
      <c r="M73" s="78"/>
    </row>
    <row r="74" spans="3:13" x14ac:dyDescent="0.25">
      <c r="C74" s="30"/>
      <c r="D74" s="85"/>
      <c r="E74" s="85"/>
      <c r="F74" s="85"/>
      <c r="G74" s="85"/>
      <c r="H74" s="85"/>
      <c r="I74" s="85"/>
      <c r="J74" s="30"/>
      <c r="M74" s="78"/>
    </row>
    <row r="75" spans="3:13" x14ac:dyDescent="0.25">
      <c r="C75" s="30"/>
      <c r="D75" s="85"/>
      <c r="E75" s="85"/>
      <c r="F75" s="85"/>
      <c r="G75" s="85"/>
      <c r="H75" s="85"/>
      <c r="I75" s="85"/>
      <c r="J75" s="30"/>
      <c r="M75" s="78"/>
    </row>
    <row r="76" spans="3:13" x14ac:dyDescent="0.25">
      <c r="C76" s="30"/>
      <c r="D76" s="30"/>
      <c r="E76" s="30"/>
      <c r="F76" s="30"/>
      <c r="G76" s="30"/>
      <c r="H76" s="30"/>
      <c r="I76" s="30"/>
      <c r="J76" s="30"/>
    </row>
    <row r="77" spans="3:13" x14ac:dyDescent="0.25">
      <c r="C77" s="30"/>
      <c r="D77" s="30"/>
      <c r="E77" s="30"/>
      <c r="F77" s="30"/>
      <c r="G77" s="30"/>
      <c r="H77" s="30"/>
      <c r="I77" s="30"/>
      <c r="J77" s="30"/>
    </row>
    <row r="78" spans="3:13" x14ac:dyDescent="0.25">
      <c r="C78" s="86"/>
      <c r="D78" s="30"/>
      <c r="E78" s="30"/>
      <c r="F78" s="30"/>
      <c r="G78" s="30"/>
      <c r="H78" s="30"/>
      <c r="I78" s="30"/>
      <c r="J78" s="30"/>
    </row>
    <row r="79" spans="3:13" x14ac:dyDescent="0.25">
      <c r="C79" s="30"/>
      <c r="D79" s="30"/>
      <c r="E79" s="30"/>
      <c r="F79" s="30"/>
      <c r="G79" s="30"/>
      <c r="H79" s="30"/>
      <c r="I79" s="30"/>
      <c r="J79" s="30"/>
    </row>
    <row r="80" spans="3:13" x14ac:dyDescent="0.25">
      <c r="C80" s="85"/>
      <c r="D80" s="30"/>
      <c r="E80" s="30"/>
      <c r="F80" s="30"/>
      <c r="G80" s="30"/>
      <c r="H80" s="30"/>
      <c r="I80" s="30"/>
      <c r="J80" s="30"/>
    </row>
    <row r="81" spans="3:10" x14ac:dyDescent="0.25">
      <c r="C81" s="30"/>
      <c r="D81" s="30"/>
      <c r="E81" s="30"/>
      <c r="F81" s="30"/>
      <c r="G81" s="30"/>
      <c r="H81" s="30"/>
      <c r="I81" s="30"/>
      <c r="J81" s="30"/>
    </row>
    <row r="82" spans="3:10" x14ac:dyDescent="0.25">
      <c r="C82" s="30"/>
      <c r="D82" s="30"/>
      <c r="E82" s="30"/>
      <c r="F82" s="30"/>
      <c r="G82" s="30"/>
      <c r="H82" s="30"/>
      <c r="I82" s="30"/>
      <c r="J82" s="30"/>
    </row>
    <row r="83" spans="3:10" x14ac:dyDescent="0.25">
      <c r="C83" s="30"/>
      <c r="D83" s="30"/>
      <c r="E83" s="30"/>
      <c r="F83" s="30"/>
      <c r="G83" s="30"/>
      <c r="H83" s="30"/>
      <c r="I83" s="30"/>
      <c r="J83" s="30"/>
    </row>
    <row r="84" spans="3:10" x14ac:dyDescent="0.25">
      <c r="C84" s="30"/>
      <c r="D84" s="30"/>
      <c r="E84" s="30"/>
      <c r="F84" s="30"/>
      <c r="G84" s="30"/>
      <c r="H84" s="30"/>
      <c r="I84" s="30"/>
      <c r="J84" s="30"/>
    </row>
    <row r="85" spans="3:10" x14ac:dyDescent="0.25">
      <c r="C85" s="30"/>
      <c r="D85" s="30"/>
      <c r="E85" s="30"/>
      <c r="F85" s="30"/>
      <c r="G85" s="30"/>
      <c r="H85" s="30"/>
      <c r="I85" s="30"/>
      <c r="J85" s="30"/>
    </row>
  </sheetData>
  <mergeCells count="4">
    <mergeCell ref="F15:I15"/>
    <mergeCell ref="D22:I22"/>
    <mergeCell ref="D34:I34"/>
    <mergeCell ref="D46:I46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5" sqref="E5:E20"/>
    </sheetView>
  </sheetViews>
  <sheetFormatPr defaultRowHeight="15" x14ac:dyDescent="0.25"/>
  <cols>
    <col min="1" max="1" width="16.42578125" style="1" bestFit="1" customWidth="1"/>
    <col min="2" max="2" width="10.42578125" style="1" bestFit="1" customWidth="1"/>
    <col min="3" max="3" width="15.28515625" style="1" bestFit="1" customWidth="1"/>
    <col min="4" max="4" width="10.7109375" style="1" bestFit="1" customWidth="1"/>
    <col min="5" max="5" width="9.140625" style="1"/>
    <col min="6" max="6" width="10.85546875" style="1" bestFit="1" customWidth="1"/>
    <col min="7" max="7" width="16.140625" style="1" bestFit="1" customWidth="1"/>
    <col min="8" max="8" width="10.7109375" style="1" bestFit="1" customWidth="1"/>
    <col min="9" max="10" width="13.85546875" style="1" bestFit="1" customWidth="1"/>
    <col min="11" max="16384" width="9.140625" style="1"/>
  </cols>
  <sheetData>
    <row r="1" spans="1:10" x14ac:dyDescent="0.25">
      <c r="A1" s="1" t="s">
        <v>6</v>
      </c>
      <c r="B1" s="2">
        <v>12</v>
      </c>
    </row>
    <row r="3" spans="1:10" x14ac:dyDescent="0.25">
      <c r="A3" s="40" t="s">
        <v>7</v>
      </c>
      <c r="B3" s="40"/>
      <c r="C3" s="40"/>
      <c r="E3" s="40" t="s">
        <v>15</v>
      </c>
      <c r="F3" s="40"/>
      <c r="G3" s="40"/>
      <c r="H3" s="40"/>
      <c r="I3" s="40"/>
      <c r="J3" s="40"/>
    </row>
    <row r="4" spans="1:10" ht="17.25" x14ac:dyDescent="0.25">
      <c r="A4" s="1" t="s">
        <v>4</v>
      </c>
      <c r="B4" s="1" t="s">
        <v>5</v>
      </c>
      <c r="C4" s="1" t="s">
        <v>8</v>
      </c>
      <c r="D4" s="1" t="s">
        <v>9</v>
      </c>
      <c r="E4" s="2" t="s">
        <v>16</v>
      </c>
      <c r="F4" s="2" t="s">
        <v>17</v>
      </c>
      <c r="G4" s="2" t="s">
        <v>22</v>
      </c>
      <c r="H4" s="2" t="s">
        <v>21</v>
      </c>
      <c r="I4" s="2" t="s">
        <v>23</v>
      </c>
      <c r="J4" s="2" t="s">
        <v>24</v>
      </c>
    </row>
    <row r="5" spans="1:10" x14ac:dyDescent="0.25">
      <c r="A5" s="2">
        <v>3</v>
      </c>
      <c r="B5" s="2">
        <f>A5-$B$1</f>
        <v>-9</v>
      </c>
      <c r="C5" s="4">
        <f>B5/$B$1</f>
        <v>-0.75</v>
      </c>
      <c r="D5" s="5">
        <f>COUNTIF('Q.1) (i)'!$E$2:$E$217,A5)/216</f>
        <v>4.6296296296296294E-3</v>
      </c>
      <c r="E5" s="37">
        <f>('Q.1) (iii)'!$C$1-C5)^2</f>
        <v>0.390625</v>
      </c>
      <c r="F5" s="2">
        <f>IF(C5&lt;'Q.1) (iii)'!$C$1,1,0)</f>
        <v>1</v>
      </c>
      <c r="G5" s="14">
        <v>0</v>
      </c>
      <c r="H5" s="10">
        <f>C5</f>
        <v>-0.75</v>
      </c>
      <c r="I5" s="10">
        <f>MAX('Q.1) (iii)'!$B$11-C5,0)</f>
        <v>0.4</v>
      </c>
      <c r="J5" s="10">
        <f>MAX('Q.1) (iii)'!$B$12-C5,0)</f>
        <v>0.25</v>
      </c>
    </row>
    <row r="6" spans="1:10" x14ac:dyDescent="0.25">
      <c r="A6" s="2">
        <v>4</v>
      </c>
      <c r="B6" s="2">
        <f t="shared" ref="B6:B20" si="0">A6-$B$1</f>
        <v>-8</v>
      </c>
      <c r="C6" s="4">
        <f t="shared" ref="C6:C20" si="1">B6/$B$1</f>
        <v>-0.66666666666666663</v>
      </c>
      <c r="D6" s="5">
        <f>COUNTIF('Q.1) (i)'!$E$2:$E$217,A6)/216</f>
        <v>1.3888888888888888E-2</v>
      </c>
      <c r="E6" s="37">
        <f>('Q.1) (iii)'!$C$1-C6)^2</f>
        <v>0.29340277777777773</v>
      </c>
      <c r="F6" s="2">
        <f>IF(C6&lt;'Q.1) (iii)'!$C$1,1,0)</f>
        <v>1</v>
      </c>
      <c r="G6" s="10">
        <f>SUM($D$5:D5)</f>
        <v>4.6296296296296294E-3</v>
      </c>
      <c r="H6" s="10">
        <f t="shared" ref="H6:H20" si="2">C6</f>
        <v>-0.66666666666666663</v>
      </c>
      <c r="I6" s="10">
        <f>MAX('Q.1) (iii)'!$B$11-C6,0)</f>
        <v>0.31666666666666665</v>
      </c>
      <c r="J6" s="10">
        <f>MAX('Q.1) (iii)'!$B$12-C6,0)</f>
        <v>0.16666666666666663</v>
      </c>
    </row>
    <row r="7" spans="1:10" x14ac:dyDescent="0.25">
      <c r="A7" s="2">
        <v>5</v>
      </c>
      <c r="B7" s="2">
        <f t="shared" si="0"/>
        <v>-7</v>
      </c>
      <c r="C7" s="4">
        <f t="shared" si="1"/>
        <v>-0.58333333333333337</v>
      </c>
      <c r="D7" s="5">
        <f>COUNTIF('Q.1) (i)'!$E$2:$E$217,A7)/216</f>
        <v>2.7777777777777776E-2</v>
      </c>
      <c r="E7" s="37">
        <f>('Q.1) (iii)'!$C$1-C7)^2</f>
        <v>0.21006944444444448</v>
      </c>
      <c r="F7" s="2">
        <f>IF(C7&lt;'Q.1) (iii)'!$C$1,1,0)</f>
        <v>1</v>
      </c>
      <c r="G7" s="10">
        <f>SUM($D$5:D6)</f>
        <v>1.8518518518518517E-2</v>
      </c>
      <c r="H7" s="10">
        <f t="shared" si="2"/>
        <v>-0.58333333333333337</v>
      </c>
      <c r="I7" s="10">
        <f>MAX('Q.1) (iii)'!$B$11-C7,0)</f>
        <v>0.23333333333333339</v>
      </c>
      <c r="J7" s="10">
        <f>MAX('Q.1) (iii)'!$B$12-C7,0)</f>
        <v>8.333333333333337E-2</v>
      </c>
    </row>
    <row r="8" spans="1:10" x14ac:dyDescent="0.25">
      <c r="A8" s="2">
        <v>6</v>
      </c>
      <c r="B8" s="2">
        <f t="shared" si="0"/>
        <v>-6</v>
      </c>
      <c r="C8" s="4">
        <f t="shared" si="1"/>
        <v>-0.5</v>
      </c>
      <c r="D8" s="5">
        <f>COUNTIF('Q.1) (i)'!$E$2:$E$217,A8)/216</f>
        <v>4.6296296296296294E-2</v>
      </c>
      <c r="E8" s="37">
        <f>('Q.1) (iii)'!$C$1-C8)^2</f>
        <v>0.140625</v>
      </c>
      <c r="F8" s="2">
        <f>IF(C8&lt;'Q.1) (iii)'!$C$1,1,0)</f>
        <v>1</v>
      </c>
      <c r="G8" s="10">
        <f>SUM($D$5:D7)</f>
        <v>4.6296296296296294E-2</v>
      </c>
      <c r="H8" s="10">
        <f t="shared" si="2"/>
        <v>-0.5</v>
      </c>
      <c r="I8" s="10">
        <f>MAX('Q.1) (iii)'!$B$11-C8,0)</f>
        <v>0.15000000000000002</v>
      </c>
      <c r="J8" s="10">
        <f>MAX('Q.1) (iii)'!$B$12-C8,0)</f>
        <v>0</v>
      </c>
    </row>
    <row r="9" spans="1:10" x14ac:dyDescent="0.25">
      <c r="A9" s="2">
        <v>7</v>
      </c>
      <c r="B9" s="2">
        <f t="shared" si="0"/>
        <v>-5</v>
      </c>
      <c r="C9" s="4">
        <f t="shared" si="1"/>
        <v>-0.41666666666666669</v>
      </c>
      <c r="D9" s="5">
        <f>COUNTIF('Q.1) (i)'!$E$2:$E$217,A9)/216</f>
        <v>6.9444444444444448E-2</v>
      </c>
      <c r="E9" s="37">
        <f>('Q.1) (iii)'!$C$1-C9)^2</f>
        <v>8.5069444444444461E-2</v>
      </c>
      <c r="F9" s="2">
        <f>IF(C9&lt;'Q.1) (iii)'!$C$1,1,0)</f>
        <v>1</v>
      </c>
      <c r="G9" s="10">
        <f>SUM($D$5:D8)</f>
        <v>9.2592592592592587E-2</v>
      </c>
      <c r="H9" s="10">
        <f t="shared" si="2"/>
        <v>-0.41666666666666669</v>
      </c>
      <c r="I9" s="10">
        <f>MAX('Q.1) (iii)'!$B$11-C9,0)</f>
        <v>6.6666666666666707E-2</v>
      </c>
      <c r="J9" s="10">
        <f>MAX('Q.1) (iii)'!$B$12-C9,0)</f>
        <v>0</v>
      </c>
    </row>
    <row r="10" spans="1:10" x14ac:dyDescent="0.25">
      <c r="A10" s="2">
        <v>8</v>
      </c>
      <c r="B10" s="2">
        <f t="shared" si="0"/>
        <v>-4</v>
      </c>
      <c r="C10" s="4">
        <f t="shared" si="1"/>
        <v>-0.33333333333333331</v>
      </c>
      <c r="D10" s="5">
        <f>COUNTIF('Q.1) (i)'!$E$2:$E$217,A10)/216</f>
        <v>9.7222222222222224E-2</v>
      </c>
      <c r="E10" s="37">
        <f>('Q.1) (iii)'!$C$1-C10)^2</f>
        <v>4.3402777777777769E-2</v>
      </c>
      <c r="F10" s="2">
        <f>IF(C10&lt;'Q.1) (iii)'!$C$1,1,0)</f>
        <v>1</v>
      </c>
      <c r="G10" s="10">
        <f>SUM($D$5:D9)</f>
        <v>0.16203703703703703</v>
      </c>
      <c r="H10" s="10">
        <f t="shared" si="2"/>
        <v>-0.33333333333333331</v>
      </c>
      <c r="I10" s="10">
        <f>MAX('Q.1) (iii)'!$B$11-C10,0)</f>
        <v>0</v>
      </c>
      <c r="J10" s="10">
        <f>MAX('Q.1) (iii)'!$B$12-C10,0)</f>
        <v>0</v>
      </c>
    </row>
    <row r="11" spans="1:10" x14ac:dyDescent="0.25">
      <c r="A11" s="2">
        <v>9</v>
      </c>
      <c r="B11" s="2">
        <f t="shared" si="0"/>
        <v>-3</v>
      </c>
      <c r="C11" s="4">
        <f t="shared" si="1"/>
        <v>-0.25</v>
      </c>
      <c r="D11" s="5">
        <f>COUNTIF('Q.1) (i)'!$E$2:$E$217,A11)/216</f>
        <v>0.11574074074074074</v>
      </c>
      <c r="E11" s="37">
        <f>('Q.1) (iii)'!$C$1-C11)^2</f>
        <v>1.5625E-2</v>
      </c>
      <c r="F11" s="2">
        <f>IF(C11&lt;'Q.1) (iii)'!$C$1,1,0)</f>
        <v>1</v>
      </c>
      <c r="G11" s="10">
        <f>SUM($D$5:D10)</f>
        <v>0.25925925925925924</v>
      </c>
      <c r="H11" s="10">
        <f t="shared" si="2"/>
        <v>-0.25</v>
      </c>
      <c r="I11" s="10">
        <f>MAX('Q.1) (iii)'!$B$11-C11,0)</f>
        <v>0</v>
      </c>
      <c r="J11" s="10">
        <f>MAX('Q.1) (iii)'!$B$12-C11,0)</f>
        <v>0</v>
      </c>
    </row>
    <row r="12" spans="1:10" x14ac:dyDescent="0.25">
      <c r="A12" s="2">
        <v>10</v>
      </c>
      <c r="B12" s="2">
        <f t="shared" si="0"/>
        <v>-2</v>
      </c>
      <c r="C12" s="4">
        <f t="shared" si="1"/>
        <v>-0.16666666666666666</v>
      </c>
      <c r="D12" s="5">
        <f>COUNTIF('Q.1) (i)'!$E$2:$E$217,A12)/216</f>
        <v>0.125</v>
      </c>
      <c r="E12" s="37">
        <f>('Q.1) (iii)'!$C$1-C12)^2</f>
        <v>1.7361111111111104E-3</v>
      </c>
      <c r="F12" s="2">
        <f>IF(C12&lt;'Q.1) (iii)'!$C$1,1,0)</f>
        <v>1</v>
      </c>
      <c r="G12" s="10">
        <f>SUM($D$5:D11)</f>
        <v>0.375</v>
      </c>
      <c r="H12" s="10">
        <f t="shared" si="2"/>
        <v>-0.16666666666666666</v>
      </c>
      <c r="I12" s="10">
        <f>MAX('Q.1) (iii)'!$B$11-C12,0)</f>
        <v>0</v>
      </c>
      <c r="J12" s="10">
        <f>MAX('Q.1) (iii)'!$B$12-C12,0)</f>
        <v>0</v>
      </c>
    </row>
    <row r="13" spans="1:10" x14ac:dyDescent="0.25">
      <c r="A13" s="2">
        <v>11</v>
      </c>
      <c r="B13" s="2">
        <f t="shared" si="0"/>
        <v>-1</v>
      </c>
      <c r="C13" s="4">
        <f t="shared" si="1"/>
        <v>-8.3333333333333329E-2</v>
      </c>
      <c r="D13" s="5">
        <f>COUNTIF('Q.1) (i)'!$E$2:$E$217,A13)/216</f>
        <v>0.125</v>
      </c>
      <c r="E13" s="37">
        <f>('Q.1) (iii)'!$C$1-C13)^2</f>
        <v>1.7361111111111114E-3</v>
      </c>
      <c r="F13" s="2">
        <f>IF(C13&lt;'Q.1) (iii)'!$C$1,1,0)</f>
        <v>0</v>
      </c>
      <c r="G13" s="10">
        <f>SUM($D$5:D12)</f>
        <v>0.5</v>
      </c>
      <c r="H13" s="10">
        <f t="shared" si="2"/>
        <v>-8.3333333333333329E-2</v>
      </c>
      <c r="I13" s="10">
        <f>MAX('Q.1) (iii)'!$B$11-C13,0)</f>
        <v>0</v>
      </c>
      <c r="J13" s="10">
        <f>MAX('Q.1) (iii)'!$B$12-C13,0)</f>
        <v>0</v>
      </c>
    </row>
    <row r="14" spans="1:10" x14ac:dyDescent="0.25">
      <c r="A14" s="2">
        <v>12</v>
      </c>
      <c r="B14" s="2">
        <f t="shared" si="0"/>
        <v>0</v>
      </c>
      <c r="C14" s="4">
        <f t="shared" si="1"/>
        <v>0</v>
      </c>
      <c r="D14" s="5">
        <f>COUNTIF('Q.1) (i)'!$E$2:$E$217,A14)/216</f>
        <v>0.11574074074074074</v>
      </c>
      <c r="E14" s="37">
        <f>('Q.1) (iii)'!$C$1-C14)^2</f>
        <v>1.5625E-2</v>
      </c>
      <c r="F14" s="2">
        <f>IF(C14&lt;'Q.1) (iii)'!$C$1,1,0)</f>
        <v>0</v>
      </c>
      <c r="G14" s="10">
        <f>SUM($D$5:D13)</f>
        <v>0.625</v>
      </c>
      <c r="H14" s="10">
        <f t="shared" si="2"/>
        <v>0</v>
      </c>
      <c r="I14" s="10">
        <f>MAX('Q.1) (iii)'!$B$11-C14,0)</f>
        <v>0</v>
      </c>
      <c r="J14" s="10">
        <f>MAX('Q.1) (iii)'!$B$12-C14,0)</f>
        <v>0</v>
      </c>
    </row>
    <row r="15" spans="1:10" x14ac:dyDescent="0.25">
      <c r="A15" s="2">
        <v>13</v>
      </c>
      <c r="B15" s="2">
        <f t="shared" si="0"/>
        <v>1</v>
      </c>
      <c r="C15" s="4">
        <f t="shared" si="1"/>
        <v>8.3333333333333329E-2</v>
      </c>
      <c r="D15" s="5">
        <f>COUNTIF('Q.1) (i)'!$E$2:$E$217,A15)/216</f>
        <v>9.7222222222222224E-2</v>
      </c>
      <c r="E15" s="37">
        <f>('Q.1) (iii)'!$C$1-C15)^2</f>
        <v>4.3402777777777769E-2</v>
      </c>
      <c r="F15" s="2">
        <f>IF(C15&lt;'Q.1) (iii)'!$C$1,1,0)</f>
        <v>0</v>
      </c>
      <c r="G15" s="10">
        <f>SUM($D$5:D14)</f>
        <v>0.7407407407407407</v>
      </c>
      <c r="H15" s="10">
        <f t="shared" si="2"/>
        <v>8.3333333333333329E-2</v>
      </c>
      <c r="I15" s="10">
        <f>MAX('Q.1) (iii)'!$B$11-C15,0)</f>
        <v>0</v>
      </c>
      <c r="J15" s="10">
        <f>MAX('Q.1) (iii)'!$B$12-C15,0)</f>
        <v>0</v>
      </c>
    </row>
    <row r="16" spans="1:10" x14ac:dyDescent="0.25">
      <c r="A16" s="2">
        <v>14</v>
      </c>
      <c r="B16" s="2">
        <f t="shared" si="0"/>
        <v>2</v>
      </c>
      <c r="C16" s="4">
        <f t="shared" si="1"/>
        <v>0.16666666666666666</v>
      </c>
      <c r="D16" s="5">
        <f>COUNTIF('Q.1) (i)'!$E$2:$E$217,A16)/216</f>
        <v>6.9444444444444448E-2</v>
      </c>
      <c r="E16" s="37">
        <f>('Q.1) (iii)'!$C$1-C16)^2</f>
        <v>8.506944444444442E-2</v>
      </c>
      <c r="F16" s="2">
        <f>IF(C16&lt;'Q.1) (iii)'!$C$1,1,0)</f>
        <v>0</v>
      </c>
      <c r="G16" s="10">
        <f>SUM($D$5:D15)</f>
        <v>0.83796296296296291</v>
      </c>
      <c r="H16" s="10">
        <f t="shared" si="2"/>
        <v>0.16666666666666666</v>
      </c>
      <c r="I16" s="10">
        <f>MAX('Q.1) (iii)'!$B$11-C16,0)</f>
        <v>0</v>
      </c>
      <c r="J16" s="10">
        <f>MAX('Q.1) (iii)'!$B$12-C16,0)</f>
        <v>0</v>
      </c>
    </row>
    <row r="17" spans="1:10" x14ac:dyDescent="0.25">
      <c r="A17" s="2">
        <v>15</v>
      </c>
      <c r="B17" s="2">
        <f t="shared" si="0"/>
        <v>3</v>
      </c>
      <c r="C17" s="4">
        <f t="shared" si="1"/>
        <v>0.25</v>
      </c>
      <c r="D17" s="5">
        <f>COUNTIF('Q.1) (i)'!$E$2:$E$217,A17)/216</f>
        <v>4.6296296296296294E-2</v>
      </c>
      <c r="E17" s="37">
        <f>('Q.1) (iii)'!$C$1-C17)^2</f>
        <v>0.140625</v>
      </c>
      <c r="F17" s="2">
        <f>IF(C17&lt;'Q.1) (iii)'!$C$1,1,0)</f>
        <v>0</v>
      </c>
      <c r="G17" s="10">
        <f>SUM($D$5:D16)</f>
        <v>0.90740740740740733</v>
      </c>
      <c r="H17" s="10">
        <f t="shared" si="2"/>
        <v>0.25</v>
      </c>
      <c r="I17" s="10">
        <f>MAX('Q.1) (iii)'!$B$11-C17,0)</f>
        <v>0</v>
      </c>
      <c r="J17" s="10">
        <f>MAX('Q.1) (iii)'!$B$12-C17,0)</f>
        <v>0</v>
      </c>
    </row>
    <row r="18" spans="1:10" x14ac:dyDescent="0.25">
      <c r="A18" s="2">
        <v>16</v>
      </c>
      <c r="B18" s="2">
        <f t="shared" si="0"/>
        <v>4</v>
      </c>
      <c r="C18" s="4">
        <f t="shared" si="1"/>
        <v>0.33333333333333331</v>
      </c>
      <c r="D18" s="5">
        <f>COUNTIF('Q.1) (i)'!$E$2:$E$217,A18)/216</f>
        <v>2.7777777777777776E-2</v>
      </c>
      <c r="E18" s="37">
        <f>('Q.1) (iii)'!$C$1-C18)^2</f>
        <v>0.21006944444444442</v>
      </c>
      <c r="F18" s="2">
        <f>IF(C18&lt;'Q.1) (iii)'!$C$1,1,0)</f>
        <v>0</v>
      </c>
      <c r="G18" s="10">
        <f>SUM($D$5:D17)</f>
        <v>0.95370370370370361</v>
      </c>
      <c r="H18" s="10">
        <f t="shared" si="2"/>
        <v>0.33333333333333331</v>
      </c>
      <c r="I18" s="10">
        <f>MAX('Q.1) (iii)'!$B$11-C18,0)</f>
        <v>0</v>
      </c>
      <c r="J18" s="10">
        <f>MAX('Q.1) (iii)'!$B$12-C18,0)</f>
        <v>0</v>
      </c>
    </row>
    <row r="19" spans="1:10" x14ac:dyDescent="0.25">
      <c r="A19" s="2">
        <v>17</v>
      </c>
      <c r="B19" s="2">
        <f t="shared" si="0"/>
        <v>5</v>
      </c>
      <c r="C19" s="4">
        <f t="shared" si="1"/>
        <v>0.41666666666666669</v>
      </c>
      <c r="D19" s="5">
        <f>COUNTIF('Q.1) (i)'!$E$2:$E$217,A19)/216</f>
        <v>1.3888888888888888E-2</v>
      </c>
      <c r="E19" s="37">
        <f>('Q.1) (iii)'!$C$1-C19)^2</f>
        <v>0.29340277777777785</v>
      </c>
      <c r="F19" s="2">
        <f>IF(C19&lt;'Q.1) (iii)'!$C$1,1,0)</f>
        <v>0</v>
      </c>
      <c r="G19" s="10">
        <f>SUM($D$5:D18)</f>
        <v>0.9814814814814814</v>
      </c>
      <c r="H19" s="10">
        <f t="shared" si="2"/>
        <v>0.41666666666666669</v>
      </c>
      <c r="I19" s="10">
        <f>MAX('Q.1) (iii)'!$B$11-C19,0)</f>
        <v>0</v>
      </c>
      <c r="J19" s="10">
        <f>MAX('Q.1) (iii)'!$B$12-C19,0)</f>
        <v>0</v>
      </c>
    </row>
    <row r="20" spans="1:10" x14ac:dyDescent="0.25">
      <c r="A20" s="2">
        <v>18</v>
      </c>
      <c r="B20" s="2">
        <f t="shared" si="0"/>
        <v>6</v>
      </c>
      <c r="C20" s="4">
        <f t="shared" si="1"/>
        <v>0.5</v>
      </c>
      <c r="D20" s="5">
        <f>COUNTIF('Q.1) (i)'!$E$2:$E$217,A20)/216</f>
        <v>4.6296296296296294E-3</v>
      </c>
      <c r="E20" s="37">
        <f>('Q.1) (iii)'!$C$1-C20)^2</f>
        <v>0.390625</v>
      </c>
      <c r="F20" s="2">
        <f>IF(C20&lt;'Q.1) (iii)'!$C$1,1,0)</f>
        <v>0</v>
      </c>
      <c r="G20" s="10">
        <f>SUM($D$5:D19)</f>
        <v>0.99537037037037024</v>
      </c>
      <c r="H20" s="10">
        <f t="shared" si="2"/>
        <v>0.5</v>
      </c>
      <c r="I20" s="10">
        <f>MAX('Q.1) (iii)'!$B$11-C20,0)</f>
        <v>0</v>
      </c>
      <c r="J20" s="10">
        <f>MAX('Q.1) (iii)'!$B$12-C20,0)</f>
        <v>0</v>
      </c>
    </row>
    <row r="22" spans="1:10" s="3" customFormat="1" x14ac:dyDescent="0.25"/>
    <row r="23" spans="1:10" x14ac:dyDescent="0.25">
      <c r="A23" s="34" t="s">
        <v>53</v>
      </c>
      <c r="B23" s="34">
        <v>0.5</v>
      </c>
      <c r="C23" s="34">
        <v>0.5</v>
      </c>
      <c r="D23" s="34">
        <v>1</v>
      </c>
      <c r="E23" s="34"/>
      <c r="F23" s="34"/>
      <c r="G23" s="34"/>
      <c r="H23" s="34"/>
      <c r="I23" s="34"/>
      <c r="J23" s="34"/>
    </row>
  </sheetData>
  <mergeCells count="2">
    <mergeCell ref="A3:C3"/>
    <mergeCell ref="E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6" sqref="C6"/>
    </sheetView>
  </sheetViews>
  <sheetFormatPr defaultRowHeight="15" x14ac:dyDescent="0.25"/>
  <cols>
    <col min="1" max="1" width="23.140625" style="1" bestFit="1" customWidth="1"/>
    <col min="2" max="2" width="7" style="1" customWidth="1"/>
    <col min="3" max="3" width="12" style="1" bestFit="1" customWidth="1"/>
    <col min="4" max="4" width="9.140625" style="1"/>
    <col min="5" max="5" width="4" style="34" bestFit="1" customWidth="1"/>
    <col min="6" max="6" width="31.85546875" style="34" bestFit="1" customWidth="1"/>
    <col min="7" max="16384" width="9.140625" style="1"/>
  </cols>
  <sheetData>
    <row r="1" spans="1:6" x14ac:dyDescent="0.25">
      <c r="A1" s="1" t="s">
        <v>10</v>
      </c>
      <c r="C1" s="5">
        <f>SUMPRODUCT('Q.1) (ii)'!D5:D20,'Q.1) (ii)'!C5:C20)</f>
        <v>-0.125</v>
      </c>
      <c r="E1" s="34">
        <v>0.5</v>
      </c>
    </row>
    <row r="2" spans="1:6" ht="17.25" x14ac:dyDescent="0.25">
      <c r="A2" s="1" t="s">
        <v>11</v>
      </c>
      <c r="C2" s="12">
        <f>SUMPRODUCT('Q.1) (ii)'!D5:D20,'Q.1) (ii)'!C5:C20,'Q.1) (ii)'!C5:C20)</f>
        <v>7.6388888888888881E-2</v>
      </c>
      <c r="E2" s="34">
        <v>0.5</v>
      </c>
    </row>
    <row r="3" spans="1:6" x14ac:dyDescent="0.25">
      <c r="A3" s="1" t="s">
        <v>12</v>
      </c>
      <c r="C3" s="13">
        <f>C2-C1*C1</f>
        <v>6.0763888888888881E-2</v>
      </c>
      <c r="E3" s="34">
        <v>0.5</v>
      </c>
    </row>
    <row r="4" spans="1:6" x14ac:dyDescent="0.25">
      <c r="A4" s="1" t="s">
        <v>13</v>
      </c>
      <c r="C4" s="12">
        <f>SQRT(C3)</f>
        <v>0.24650332429581731</v>
      </c>
      <c r="E4" s="34">
        <v>0.5</v>
      </c>
    </row>
    <row r="6" spans="1:6" x14ac:dyDescent="0.25">
      <c r="A6" s="1" t="s">
        <v>14</v>
      </c>
      <c r="C6" s="13">
        <f>SUMPRODUCT('Q.1) (ii)'!D5:D20,'Q.1) (ii)'!E5:E20,'Q.1) (ii)'!F5:F20)</f>
        <v>3.0381944444444441E-2</v>
      </c>
      <c r="E6" s="35">
        <v>2</v>
      </c>
      <c r="F6" s="36" t="s">
        <v>57</v>
      </c>
    </row>
    <row r="7" spans="1:6" x14ac:dyDescent="0.25">
      <c r="A7" s="41" t="s">
        <v>18</v>
      </c>
      <c r="B7" s="11">
        <v>-0.4</v>
      </c>
      <c r="C7" s="5">
        <f>SUMIF('Q.1) (ii)'!$C$5:$C$20,"&lt;"&amp;B7,'Q.1) (ii)'!$D$5:$D$20)</f>
        <v>0.16203703703703703</v>
      </c>
      <c r="E7" s="42">
        <v>2</v>
      </c>
      <c r="F7" s="43" t="s">
        <v>58</v>
      </c>
    </row>
    <row r="8" spans="1:6" x14ac:dyDescent="0.25">
      <c r="A8" s="41"/>
      <c r="B8" s="11">
        <v>-0.6</v>
      </c>
      <c r="C8" s="5">
        <f>SUMIF('Q.1) (ii)'!$C$5:$C$20,"&lt;"&amp;B8,'Q.1) (ii)'!$D$5:$D$20)</f>
        <v>1.8518518518518517E-2</v>
      </c>
      <c r="E8" s="42"/>
      <c r="F8" s="43"/>
    </row>
    <row r="9" spans="1:6" x14ac:dyDescent="0.25">
      <c r="A9" s="41" t="s">
        <v>19</v>
      </c>
      <c r="B9" s="11">
        <v>0.95</v>
      </c>
      <c r="C9" s="5">
        <f>-VLOOKUP(1-B9,'Q.1) (ii)'!$G$5:$H$20,2,TRUE)</f>
        <v>0.5</v>
      </c>
      <c r="E9" s="42">
        <v>3</v>
      </c>
      <c r="F9" s="43" t="s">
        <v>59</v>
      </c>
    </row>
    <row r="10" spans="1:6" x14ac:dyDescent="0.25">
      <c r="A10" s="41"/>
      <c r="B10" s="11">
        <v>0.99</v>
      </c>
      <c r="C10" s="5">
        <f>-VLOOKUP(1-B10,'Q.1) (ii)'!$G$5:$H$20,2,TRUE)</f>
        <v>0.66666666666666663</v>
      </c>
      <c r="E10" s="42"/>
      <c r="F10" s="43"/>
    </row>
    <row r="11" spans="1:6" x14ac:dyDescent="0.25">
      <c r="A11" s="41" t="s">
        <v>20</v>
      </c>
      <c r="B11" s="11">
        <v>-0.35</v>
      </c>
      <c r="C11" s="5">
        <f>SUMPRODUCT('Q.1) (ii)'!D5:D20,'Q.1) (ii)'!I5:I20)</f>
        <v>2.4305555555555559E-2</v>
      </c>
      <c r="E11" s="42">
        <v>3</v>
      </c>
      <c r="F11" s="43" t="s">
        <v>60</v>
      </c>
    </row>
    <row r="12" spans="1:6" x14ac:dyDescent="0.25">
      <c r="A12" s="41"/>
      <c r="B12" s="11">
        <v>-0.5</v>
      </c>
      <c r="C12" s="5">
        <f>SUMPRODUCT('Q.1) (ii)'!D5:D20,'Q.1) (ii)'!J5:J20)</f>
        <v>5.7870370370370367E-3</v>
      </c>
      <c r="E12" s="42"/>
      <c r="F12" s="43"/>
    </row>
  </sheetData>
  <mergeCells count="9">
    <mergeCell ref="A7:A8"/>
    <mergeCell ref="A9:A10"/>
    <mergeCell ref="A11:A12"/>
    <mergeCell ref="E7:E8"/>
    <mergeCell ref="F7:F8"/>
    <mergeCell ref="E9:E10"/>
    <mergeCell ref="F9:F10"/>
    <mergeCell ref="E11:E12"/>
    <mergeCell ref="F11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9" sqref="D19"/>
    </sheetView>
  </sheetViews>
  <sheetFormatPr defaultRowHeight="15" x14ac:dyDescent="0.25"/>
  <cols>
    <col min="1" max="1" width="3.42578125" bestFit="1" customWidth="1"/>
    <col min="2" max="2" width="4" bestFit="1" customWidth="1"/>
    <col min="3" max="3" width="31.140625" bestFit="1" customWidth="1"/>
    <col min="4" max="7" width="9.140625" style="1"/>
    <col min="10" max="10" width="41.140625" bestFit="1" customWidth="1"/>
  </cols>
  <sheetData>
    <row r="1" spans="1:10" x14ac:dyDescent="0.25">
      <c r="A1" t="s">
        <v>25</v>
      </c>
      <c r="B1" s="15">
        <v>158</v>
      </c>
      <c r="I1" s="34" t="s">
        <v>53</v>
      </c>
      <c r="J1" s="34" t="s">
        <v>54</v>
      </c>
    </row>
    <row r="2" spans="1:10" x14ac:dyDescent="0.25">
      <c r="A2" t="s">
        <v>26</v>
      </c>
      <c r="B2" s="15">
        <v>155</v>
      </c>
      <c r="I2" s="34">
        <v>1</v>
      </c>
      <c r="J2" s="34" t="s">
        <v>61</v>
      </c>
    </row>
    <row r="3" spans="1:10" x14ac:dyDescent="0.25">
      <c r="A3" t="s">
        <v>27</v>
      </c>
      <c r="B3" s="16">
        <v>0</v>
      </c>
      <c r="I3" s="34">
        <v>1</v>
      </c>
      <c r="J3" s="34" t="s">
        <v>62</v>
      </c>
    </row>
    <row r="4" spans="1:10" x14ac:dyDescent="0.25">
      <c r="A4" t="s">
        <v>28</v>
      </c>
      <c r="B4" s="16">
        <v>0.04</v>
      </c>
      <c r="C4" t="s">
        <v>31</v>
      </c>
      <c r="I4" s="34">
        <v>0.5</v>
      </c>
      <c r="J4" s="34" t="s">
        <v>63</v>
      </c>
    </row>
    <row r="5" spans="1:10" x14ac:dyDescent="0.25">
      <c r="A5" t="s">
        <v>29</v>
      </c>
      <c r="B5" s="15">
        <v>0.5</v>
      </c>
      <c r="C5" t="s">
        <v>30</v>
      </c>
      <c r="I5" s="34">
        <v>1</v>
      </c>
      <c r="J5" s="34" t="s">
        <v>64</v>
      </c>
    </row>
    <row r="6" spans="1:10" x14ac:dyDescent="0.25">
      <c r="I6" s="34">
        <v>1</v>
      </c>
      <c r="J6" s="34" t="s">
        <v>65</v>
      </c>
    </row>
    <row r="7" spans="1:10" x14ac:dyDescent="0.25">
      <c r="D7" s="1" t="s">
        <v>32</v>
      </c>
      <c r="E7" s="1" t="s">
        <v>33</v>
      </c>
      <c r="F7" s="1" t="s">
        <v>34</v>
      </c>
      <c r="G7" s="1" t="s">
        <v>35</v>
      </c>
      <c r="I7" s="34">
        <v>0.5</v>
      </c>
      <c r="J7" s="34" t="s">
        <v>66</v>
      </c>
    </row>
    <row r="8" spans="1:10" x14ac:dyDescent="0.25">
      <c r="D8" s="10">
        <v>0.2</v>
      </c>
      <c r="E8" s="17">
        <f>(LN($B$1/$B$2)+($B$4-$B$3+0.5*D8*D8)*$B$5)/(D8*SQRT($B$5))</f>
        <v>0.34768381110142549</v>
      </c>
      <c r="F8" s="17">
        <f>E8-D8*SQRT($B$5)</f>
        <v>0.20626245486411596</v>
      </c>
      <c r="G8" s="18">
        <f>$B$2*EXP(-$B$4*$B$5)*NORMSDIST(-F8)-$B$1*EXP(-$B$3*$B$5)*NORMSDIST(-E8)</f>
        <v>6.0334457018887875</v>
      </c>
    </row>
    <row r="9" spans="1:10" x14ac:dyDescent="0.25">
      <c r="D9" s="10">
        <v>0.3</v>
      </c>
      <c r="E9" s="17">
        <f t="shared" ref="E9:E17" si="0">(LN($B$1/$B$2)+($B$4-$B$3+0.5*D9*D9)*$B$5)/(D9*SQRT($B$5))</f>
        <v>0.2907147724998293</v>
      </c>
      <c r="F9" s="17">
        <f t="shared" ref="F9:F11" si="1">E9-D9*SQRT($B$5)</f>
        <v>7.8582738143865044E-2</v>
      </c>
      <c r="G9" s="18">
        <f t="shared" ref="G9:G11" si="2">$B$2*EXP(-$B$4*$B$5)*NORMSDIST(-F9)-$B$1*EXP(-$B$3*$B$5)*NORMSDIST(-E9)</f>
        <v>10.276979586874511</v>
      </c>
    </row>
    <row r="10" spans="1:10" x14ac:dyDescent="0.25">
      <c r="D10" s="10">
        <v>0.25</v>
      </c>
      <c r="E10" s="17">
        <f t="shared" si="0"/>
        <v>0.30996685403453506</v>
      </c>
      <c r="F10" s="17">
        <f t="shared" si="1"/>
        <v>0.13319015873789816</v>
      </c>
      <c r="G10" s="18">
        <f t="shared" si="2"/>
        <v>8.1460242815349488</v>
      </c>
    </row>
    <row r="11" spans="1:10" x14ac:dyDescent="0.25">
      <c r="D11" s="10">
        <v>0.23</v>
      </c>
      <c r="E11" s="17">
        <f t="shared" si="0"/>
        <v>0.32216348243016668</v>
      </c>
      <c r="F11" s="17">
        <f t="shared" si="1"/>
        <v>0.15952892275726074</v>
      </c>
      <c r="G11" s="18">
        <f t="shared" si="2"/>
        <v>7.2979691995063476</v>
      </c>
    </row>
    <row r="12" spans="1:10" x14ac:dyDescent="0.25">
      <c r="D12" s="10">
        <v>0.22</v>
      </c>
      <c r="E12" s="17">
        <f t="shared" si="0"/>
        <v>0.32957550318758455</v>
      </c>
      <c r="F12" s="17">
        <f t="shared" ref="F12:F16" si="3">E12-D12*SQRT($B$5)</f>
        <v>0.17401201132654409</v>
      </c>
      <c r="G12" s="18">
        <f t="shared" ref="G12:G16" si="4">$B$2*EXP(-$B$4*$B$5)*NORMSDIST(-F12)-$B$1*EXP(-$B$3*$B$5)*NORMSDIST(-E12)</f>
        <v>6.8752970074332183</v>
      </c>
    </row>
    <row r="13" spans="1:10" x14ac:dyDescent="0.25">
      <c r="D13" s="10">
        <v>0.22500000000000001</v>
      </c>
      <c r="E13" s="17">
        <f t="shared" si="0"/>
        <v>0.32574785331261608</v>
      </c>
      <c r="F13" s="17">
        <f t="shared" si="3"/>
        <v>0.16664882754564286</v>
      </c>
      <c r="G13" s="18">
        <f t="shared" si="4"/>
        <v>7.086505562094537</v>
      </c>
    </row>
    <row r="14" spans="1:10" x14ac:dyDescent="0.25">
      <c r="D14" s="10">
        <v>0.2225</v>
      </c>
      <c r="E14" s="17">
        <f t="shared" si="0"/>
        <v>0.32763024332410068</v>
      </c>
      <c r="F14" s="17">
        <f t="shared" si="3"/>
        <v>0.17029898451009384</v>
      </c>
      <c r="G14" s="18">
        <f t="shared" si="4"/>
        <v>6.9808681779360953</v>
      </c>
    </row>
    <row r="15" spans="1:10" x14ac:dyDescent="0.25">
      <c r="D15" s="10">
        <v>0.2235</v>
      </c>
      <c r="E15" s="17">
        <f t="shared" si="0"/>
        <v>0.32686986108195526</v>
      </c>
      <c r="F15" s="17">
        <f t="shared" si="3"/>
        <v>0.16883149548676188</v>
      </c>
      <c r="G15" s="18">
        <f t="shared" si="4"/>
        <v>7.023115326509803</v>
      </c>
    </row>
    <row r="16" spans="1:10" x14ac:dyDescent="0.25">
      <c r="D16" s="10">
        <v>0.223</v>
      </c>
      <c r="E16" s="17">
        <f t="shared" si="0"/>
        <v>0.32724880339626483</v>
      </c>
      <c r="F16" s="17">
        <f t="shared" si="3"/>
        <v>0.16956399119166471</v>
      </c>
      <c r="G16" s="18">
        <f t="shared" si="4"/>
        <v>7.0019904381585647</v>
      </c>
    </row>
    <row r="17" spans="3:7" x14ac:dyDescent="0.25">
      <c r="D17" s="10">
        <v>0.22295276992393689</v>
      </c>
      <c r="E17" s="17">
        <f t="shared" si="0"/>
        <v>0.32728472718796647</v>
      </c>
      <c r="F17" s="17">
        <f t="shared" ref="F17" si="5">E17-D17*SQRT($B$5)</f>
        <v>0.16963331169042653</v>
      </c>
      <c r="G17" s="18">
        <f t="shared" ref="G17" si="6">$B$2*EXP(-$B$4*$B$5)*NORMSDIST(-F17)-$B$1*EXP(-$B$3*$B$5)*NORMSDIST(-E17)</f>
        <v>6.9999951135310354</v>
      </c>
    </row>
    <row r="19" spans="3:7" x14ac:dyDescent="0.25">
      <c r="C19" s="33" t="s">
        <v>52</v>
      </c>
      <c r="D19" s="10">
        <f>D17</f>
        <v>0.22295276992393689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5" sqref="C15"/>
    </sheetView>
  </sheetViews>
  <sheetFormatPr defaultRowHeight="15" x14ac:dyDescent="0.25"/>
  <cols>
    <col min="1" max="1" width="13.28515625" bestFit="1" customWidth="1"/>
    <col min="2" max="2" width="8.140625" bestFit="1" customWidth="1"/>
    <col min="3" max="3" width="31.140625" bestFit="1" customWidth="1"/>
    <col min="6" max="6" width="29.28515625" bestFit="1" customWidth="1"/>
  </cols>
  <sheetData>
    <row r="1" spans="1:6" x14ac:dyDescent="0.25">
      <c r="A1" t="s">
        <v>25</v>
      </c>
      <c r="B1" s="15">
        <f>'Q.1) (iv)'!B1</f>
        <v>158</v>
      </c>
      <c r="E1" s="34" t="s">
        <v>53</v>
      </c>
      <c r="F1" s="34" t="s">
        <v>54</v>
      </c>
    </row>
    <row r="2" spans="1:6" x14ac:dyDescent="0.25">
      <c r="A2" t="s">
        <v>26</v>
      </c>
      <c r="B2" s="38">
        <v>160</v>
      </c>
      <c r="E2" s="34">
        <v>0.5</v>
      </c>
      <c r="F2" s="34" t="s">
        <v>67</v>
      </c>
    </row>
    <row r="3" spans="1:6" x14ac:dyDescent="0.25">
      <c r="A3" t="s">
        <v>27</v>
      </c>
      <c r="B3" s="15">
        <f>'Q.1) (iv)'!B3</f>
        <v>0</v>
      </c>
      <c r="E3" s="34">
        <v>1</v>
      </c>
      <c r="F3" s="34" t="s">
        <v>70</v>
      </c>
    </row>
    <row r="4" spans="1:6" x14ac:dyDescent="0.25">
      <c r="A4" t="s">
        <v>28</v>
      </c>
      <c r="B4" s="21">
        <f>'Q.1) (iv)'!B4</f>
        <v>0.04</v>
      </c>
      <c r="C4" t="s">
        <v>31</v>
      </c>
      <c r="E4" s="34">
        <v>1</v>
      </c>
      <c r="F4" s="34" t="s">
        <v>69</v>
      </c>
    </row>
    <row r="5" spans="1:6" x14ac:dyDescent="0.25">
      <c r="A5" t="s">
        <v>29</v>
      </c>
      <c r="B5" s="38">
        <v>1</v>
      </c>
      <c r="C5" t="s">
        <v>30</v>
      </c>
      <c r="E5" s="34">
        <v>0.5</v>
      </c>
      <c r="F5" s="34" t="s">
        <v>68</v>
      </c>
    </row>
    <row r="6" spans="1:6" x14ac:dyDescent="0.25">
      <c r="A6" s="19" t="s">
        <v>36</v>
      </c>
      <c r="B6" s="22">
        <f>'Q.1) (iv)'!D19</f>
        <v>0.22295276992393689</v>
      </c>
    </row>
    <row r="8" spans="1:6" x14ac:dyDescent="0.25">
      <c r="A8" t="s">
        <v>33</v>
      </c>
      <c r="B8" s="17">
        <f>(LN(B1/B2)+(B4-B3+0.5*B6*B6)*B5)/(B6*SQRT(B5))</f>
        <v>0.23446753596895087</v>
      </c>
    </row>
    <row r="9" spans="1:6" x14ac:dyDescent="0.25">
      <c r="A9" t="s">
        <v>34</v>
      </c>
      <c r="B9" s="17">
        <f>B8-B6*SQRT(B5)</f>
        <v>1.1514766045013974E-2</v>
      </c>
    </row>
    <row r="10" spans="1:6" x14ac:dyDescent="0.25">
      <c r="B10" s="23"/>
    </row>
    <row r="11" spans="1:6" x14ac:dyDescent="0.25">
      <c r="A11" t="s">
        <v>37</v>
      </c>
      <c r="B11" s="26">
        <f>B1*EXP(-B3*B5)*NORMSDIST(B8)-B2*EXP(-B4*B5)*NORMSDIST(B9)</f>
        <v>16.075543133044135</v>
      </c>
    </row>
    <row r="13" spans="1:6" x14ac:dyDescent="0.25">
      <c r="A13" t="s">
        <v>38</v>
      </c>
      <c r="B13" s="20">
        <v>10000</v>
      </c>
    </row>
    <row r="15" spans="1:6" x14ac:dyDescent="0.25">
      <c r="A15" t="s">
        <v>39</v>
      </c>
      <c r="B15" s="20">
        <f>B11*B13</f>
        <v>160755.43133044135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B2" sqref="B2:B7"/>
    </sheetView>
  </sheetViews>
  <sheetFormatPr defaultRowHeight="15" x14ac:dyDescent="0.25"/>
  <cols>
    <col min="1" max="1" width="5.140625" bestFit="1" customWidth="1"/>
    <col min="2" max="2" width="7.5703125" bestFit="1" customWidth="1"/>
    <col min="3" max="3" width="2.7109375" customWidth="1"/>
    <col min="4" max="4" width="16" bestFit="1" customWidth="1"/>
    <col min="5" max="5" width="2.7109375" customWidth="1"/>
    <col min="6" max="6" width="15.7109375" bestFit="1" customWidth="1"/>
    <col min="7" max="7" width="2.7109375" customWidth="1"/>
    <col min="8" max="8" width="8" bestFit="1" customWidth="1"/>
    <col min="10" max="10" width="2.7109375" customWidth="1"/>
    <col min="11" max="11" width="8.140625" customWidth="1"/>
    <col min="12" max="12" width="2.7109375" customWidth="1"/>
    <col min="13" max="13" width="8.140625" customWidth="1"/>
    <col min="17" max="17" width="35.140625" bestFit="1" customWidth="1"/>
  </cols>
  <sheetData>
    <row r="1" spans="1:17" x14ac:dyDescent="0.25">
      <c r="A1" t="s">
        <v>40</v>
      </c>
      <c r="D1" t="s">
        <v>45</v>
      </c>
      <c r="F1" t="s">
        <v>44</v>
      </c>
      <c r="H1" t="s">
        <v>46</v>
      </c>
      <c r="K1" t="s">
        <v>48</v>
      </c>
      <c r="M1" t="s">
        <v>49</v>
      </c>
      <c r="O1" s="34" t="s">
        <v>53</v>
      </c>
      <c r="P1" s="34" t="s">
        <v>72</v>
      </c>
      <c r="Q1" s="34" t="s">
        <v>54</v>
      </c>
    </row>
    <row r="2" spans="1:17" x14ac:dyDescent="0.25">
      <c r="A2" t="s">
        <v>25</v>
      </c>
      <c r="B2" s="15">
        <f>'Q.1) (v)'!B1</f>
        <v>158</v>
      </c>
      <c r="D2" s="15">
        <f>$B2+0.01</f>
        <v>158.01</v>
      </c>
      <c r="F2" s="15">
        <f>$B2-0.01</f>
        <v>157.99</v>
      </c>
      <c r="H2" t="s">
        <v>47</v>
      </c>
      <c r="I2" t="s">
        <v>41</v>
      </c>
      <c r="K2" s="15">
        <f>$B2</f>
        <v>158</v>
      </c>
      <c r="M2" s="15">
        <f>$B2</f>
        <v>158</v>
      </c>
      <c r="O2" s="34">
        <v>0.5</v>
      </c>
      <c r="P2" s="34" t="s">
        <v>73</v>
      </c>
      <c r="Q2" s="34" t="s">
        <v>74</v>
      </c>
    </row>
    <row r="3" spans="1:17" x14ac:dyDescent="0.25">
      <c r="A3" t="s">
        <v>26</v>
      </c>
      <c r="B3" s="15">
        <f>'Q.1) (v)'!B2</f>
        <v>160</v>
      </c>
      <c r="D3" s="15">
        <f t="shared" ref="D3:F7" si="0">$B3</f>
        <v>160</v>
      </c>
      <c r="F3" s="15">
        <f t="shared" si="0"/>
        <v>160</v>
      </c>
      <c r="H3" s="15">
        <f>AVERAGE(B2,D2)</f>
        <v>158.005</v>
      </c>
      <c r="I3" s="24">
        <f>D15</f>
        <v>0.59274407090353431</v>
      </c>
      <c r="K3" s="15">
        <f t="shared" ref="K3:M6" si="1">$B3</f>
        <v>160</v>
      </c>
      <c r="M3" s="15">
        <f t="shared" si="1"/>
        <v>160</v>
      </c>
      <c r="O3" s="34">
        <v>0.5</v>
      </c>
      <c r="P3" s="34" t="s">
        <v>73</v>
      </c>
      <c r="Q3" s="34" t="s">
        <v>71</v>
      </c>
    </row>
    <row r="4" spans="1:17" x14ac:dyDescent="0.25">
      <c r="A4" t="s">
        <v>27</v>
      </c>
      <c r="B4" s="15">
        <f>'Q.1) (v)'!B3</f>
        <v>0</v>
      </c>
      <c r="D4" s="15">
        <f t="shared" si="0"/>
        <v>0</v>
      </c>
      <c r="F4" s="15">
        <f t="shared" si="0"/>
        <v>0</v>
      </c>
      <c r="H4" s="15">
        <f>AVERAGE(B2,F2)</f>
        <v>157.995</v>
      </c>
      <c r="I4" s="24">
        <f>F15</f>
        <v>0.59263389098643315</v>
      </c>
      <c r="K4" s="15">
        <f t="shared" si="1"/>
        <v>0</v>
      </c>
      <c r="M4" s="15">
        <f t="shared" si="1"/>
        <v>0</v>
      </c>
      <c r="O4" s="34">
        <v>0.5</v>
      </c>
      <c r="P4" s="34" t="s">
        <v>73</v>
      </c>
      <c r="Q4" s="34" t="s">
        <v>75</v>
      </c>
    </row>
    <row r="5" spans="1:17" x14ac:dyDescent="0.25">
      <c r="A5" t="s">
        <v>28</v>
      </c>
      <c r="B5" s="15">
        <f>'Q.1) (v)'!B4</f>
        <v>0.04</v>
      </c>
      <c r="D5" s="21">
        <f t="shared" si="0"/>
        <v>0.04</v>
      </c>
      <c r="E5" s="6"/>
      <c r="F5" s="21">
        <f t="shared" si="0"/>
        <v>0.04</v>
      </c>
      <c r="G5" s="6"/>
      <c r="H5" s="6"/>
      <c r="I5" s="6"/>
      <c r="J5" s="6"/>
      <c r="K5" s="21">
        <f t="shared" si="1"/>
        <v>0.04</v>
      </c>
      <c r="M5" s="9">
        <f>$B5+0.0001</f>
        <v>4.0100000000000004E-2</v>
      </c>
      <c r="O5" s="34">
        <v>0.5</v>
      </c>
      <c r="P5" s="34" t="s">
        <v>76</v>
      </c>
      <c r="Q5" s="34" t="s">
        <v>74</v>
      </c>
    </row>
    <row r="6" spans="1:17" x14ac:dyDescent="0.25">
      <c r="A6" t="s">
        <v>29</v>
      </c>
      <c r="B6" s="15">
        <f>'Q.1) (v)'!B5</f>
        <v>1</v>
      </c>
      <c r="D6" s="15">
        <f t="shared" si="0"/>
        <v>1</v>
      </c>
      <c r="F6" s="15">
        <f t="shared" si="0"/>
        <v>1</v>
      </c>
      <c r="K6" s="15">
        <f t="shared" si="1"/>
        <v>1</v>
      </c>
      <c r="M6" s="15">
        <f>$B6</f>
        <v>1</v>
      </c>
      <c r="O6" s="34">
        <v>0.5</v>
      </c>
      <c r="P6" s="34" t="s">
        <v>76</v>
      </c>
      <c r="Q6" s="34" t="s">
        <v>71</v>
      </c>
    </row>
    <row r="7" spans="1:17" x14ac:dyDescent="0.25">
      <c r="A7" s="19" t="s">
        <v>36</v>
      </c>
      <c r="B7" s="15">
        <f>'Q.1) (v)'!B6</f>
        <v>0.22295276992393689</v>
      </c>
      <c r="D7" s="28">
        <f t="shared" si="0"/>
        <v>0.22295276992393689</v>
      </c>
      <c r="E7" s="7"/>
      <c r="F7" s="28">
        <f t="shared" si="0"/>
        <v>0.22295276992393689</v>
      </c>
      <c r="G7" s="7"/>
      <c r="H7" s="7"/>
      <c r="I7" s="7"/>
      <c r="J7" s="7"/>
      <c r="K7" s="8">
        <f>$B7+0.0001</f>
        <v>0.22305276992393688</v>
      </c>
      <c r="M7" s="28">
        <f>$B7</f>
        <v>0.22295276992393689</v>
      </c>
      <c r="O7" s="34">
        <v>0.5</v>
      </c>
      <c r="P7" s="34" t="s">
        <v>76</v>
      </c>
      <c r="Q7" s="34" t="s">
        <v>80</v>
      </c>
    </row>
    <row r="8" spans="1:17" x14ac:dyDescent="0.25">
      <c r="O8" s="34">
        <v>1</v>
      </c>
      <c r="P8" s="34" t="s">
        <v>46</v>
      </c>
      <c r="Q8" s="34" t="s">
        <v>77</v>
      </c>
    </row>
    <row r="9" spans="1:17" x14ac:dyDescent="0.25">
      <c r="A9" t="s">
        <v>33</v>
      </c>
      <c r="B9" s="17">
        <f>(LN(B2/B3)+(B5-B4+0.5*B7*B7)*B6)/(B7*SQRT(B6))</f>
        <v>0.23446753596895087</v>
      </c>
      <c r="D9" s="17">
        <f>(LN(D2/D3)+(D5-D4+0.5*D7*D7)*D6)/(D7*SQRT(D6))</f>
        <v>0.23475140387721818</v>
      </c>
      <c r="F9" s="17">
        <f>(LN(F2/F3)+(F5-F4+0.5*F7*F7)*F6)/(F7*SQRT(F6))</f>
        <v>0.23418365009379113</v>
      </c>
      <c r="K9" s="17">
        <f>(LN(K2/K3)+(K5-K4+0.5*K7*K7)*K6)/(K7*SQRT(K6))</f>
        <v>0.23446239603455374</v>
      </c>
      <c r="M9" s="17">
        <f>(LN(M2/M3)+(M5-M4+0.5*M7*M7)*M6)/(M7*SQRT(M6))</f>
        <v>0.23491606145725996</v>
      </c>
      <c r="O9" s="34">
        <v>0.5</v>
      </c>
      <c r="P9" s="34" t="s">
        <v>46</v>
      </c>
      <c r="Q9" s="34" t="s">
        <v>78</v>
      </c>
    </row>
    <row r="10" spans="1:17" x14ac:dyDescent="0.25">
      <c r="A10" t="s">
        <v>34</v>
      </c>
      <c r="B10" s="17">
        <f>B9-B7*SQRT(B6)</f>
        <v>1.1514766045013974E-2</v>
      </c>
      <c r="D10" s="17">
        <f>D9-D7*SQRT(D6)</f>
        <v>1.179863395328129E-2</v>
      </c>
      <c r="F10" s="17">
        <f>F9-F7*SQRT(F6)</f>
        <v>1.123088016985424E-2</v>
      </c>
      <c r="K10" s="17">
        <f>K9-K7*SQRT(K6)</f>
        <v>1.1409626110616855E-2</v>
      </c>
      <c r="M10" s="17">
        <f>M9-M7*SQRT(M6)</f>
        <v>1.1963291533323067E-2</v>
      </c>
      <c r="O10" s="34">
        <v>0.5</v>
      </c>
      <c r="P10" s="34" t="s">
        <v>46</v>
      </c>
      <c r="Q10" s="34" t="s">
        <v>79</v>
      </c>
    </row>
    <row r="11" spans="1:17" x14ac:dyDescent="0.25">
      <c r="O11" s="34">
        <v>0.5</v>
      </c>
      <c r="P11" s="34" t="s">
        <v>48</v>
      </c>
      <c r="Q11" s="34" t="s">
        <v>74</v>
      </c>
    </row>
    <row r="12" spans="1:17" x14ac:dyDescent="0.25">
      <c r="A12" t="s">
        <v>37</v>
      </c>
      <c r="B12" s="25">
        <f>B2*EXP(-B4*B6)*NORMSDIST(B9)-B3*EXP(-B5*B6)*NORMSDIST(B10)</f>
        <v>16.075543133044135</v>
      </c>
      <c r="C12" s="29"/>
      <c r="D12" s="25">
        <f>D2*EXP(-D4*D6)*NORMSDIST(D9)-D3*EXP(-D5*D6)*NORMSDIST(D10)</f>
        <v>16.081470573753165</v>
      </c>
      <c r="E12" s="29"/>
      <c r="F12" s="25">
        <f>F2*EXP(-F4*F6)*NORMSDIST(F9)-F3*EXP(-F5*F6)*NORMSDIST(F10)</f>
        <v>16.069616794134276</v>
      </c>
      <c r="G12" s="29"/>
      <c r="H12" s="29"/>
      <c r="I12" s="29"/>
      <c r="J12" s="29"/>
      <c r="K12" s="25">
        <f>K2*EXP(-K4*K6)*NORMSDIST(K9)-K3*EXP(-K5*K6)*NORMSDIST(K10)</f>
        <v>16.081675522663204</v>
      </c>
      <c r="L12" s="29"/>
      <c r="M12" s="25">
        <f>M2*EXP(-M4*M6)*NORMSDIST(M9)-M3*EXP(-M5*M6)*NORMSDIST(M10)</f>
        <v>16.08330105200541</v>
      </c>
      <c r="O12" s="34">
        <v>0.5</v>
      </c>
      <c r="P12" s="34" t="s">
        <v>48</v>
      </c>
      <c r="Q12" s="34" t="s">
        <v>71</v>
      </c>
    </row>
    <row r="13" spans="1:17" x14ac:dyDescent="0.25">
      <c r="O13" s="34">
        <v>0.5</v>
      </c>
      <c r="P13" s="34" t="s">
        <v>48</v>
      </c>
      <c r="Q13" s="34" t="s">
        <v>82</v>
      </c>
    </row>
    <row r="14" spans="1:17" x14ac:dyDescent="0.25">
      <c r="D14" s="1" t="s">
        <v>42</v>
      </c>
      <c r="F14" s="1" t="s">
        <v>43</v>
      </c>
      <c r="I14" s="3" t="s">
        <v>46</v>
      </c>
      <c r="K14" s="1" t="s">
        <v>48</v>
      </c>
      <c r="M14" s="1" t="s">
        <v>49</v>
      </c>
      <c r="O14" s="34">
        <v>0.5</v>
      </c>
      <c r="P14" s="34" t="s">
        <v>49</v>
      </c>
      <c r="Q14" s="34" t="s">
        <v>74</v>
      </c>
    </row>
    <row r="15" spans="1:17" x14ac:dyDescent="0.25">
      <c r="D15" s="24">
        <f>(D12-B12)/(D2-B2)</f>
        <v>0.59274407090353431</v>
      </c>
      <c r="E15" s="27"/>
      <c r="F15" s="24">
        <f>(F12-B12)/(F2-B2)</f>
        <v>0.59263389098643315</v>
      </c>
      <c r="I15" s="15">
        <f>(I3-I4)/(H3-H4)</f>
        <v>1.1017991710126103E-2</v>
      </c>
      <c r="K15" s="25">
        <f>(K12-B12)/(K7-B7)</f>
        <v>61.323896190692658</v>
      </c>
      <c r="M15" s="25">
        <f>(M12-B12)/(M5-B5)</f>
        <v>77.579189612746461</v>
      </c>
      <c r="O15" s="34">
        <v>0.5</v>
      </c>
      <c r="P15" s="34" t="s">
        <v>49</v>
      </c>
      <c r="Q15" s="34" t="s">
        <v>71</v>
      </c>
    </row>
    <row r="16" spans="1:17" x14ac:dyDescent="0.25">
      <c r="O16" s="34">
        <v>0.5</v>
      </c>
      <c r="P16" s="34" t="s">
        <v>49</v>
      </c>
      <c r="Q16" s="34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16" sqref="K16"/>
    </sheetView>
  </sheetViews>
  <sheetFormatPr defaultRowHeight="15" x14ac:dyDescent="0.25"/>
  <cols>
    <col min="1" max="1" width="13.7109375" bestFit="1" customWidth="1"/>
    <col min="2" max="2" width="8.140625" bestFit="1" customWidth="1"/>
    <col min="4" max="4" width="4" bestFit="1" customWidth="1"/>
    <col min="5" max="5" width="8.140625" bestFit="1" customWidth="1"/>
    <col min="7" max="7" width="5.5703125" bestFit="1" customWidth="1"/>
    <col min="8" max="8" width="7.42578125" bestFit="1" customWidth="1"/>
    <col min="9" max="9" width="11.42578125" bestFit="1" customWidth="1"/>
    <col min="12" max="12" width="34.7109375" bestFit="1" customWidth="1"/>
  </cols>
  <sheetData>
    <row r="1" spans="1:12" x14ac:dyDescent="0.25">
      <c r="A1" t="s">
        <v>25</v>
      </c>
      <c r="B1" s="15">
        <f>'Q.1) (v)'!B1</f>
        <v>158</v>
      </c>
      <c r="K1" s="34" t="s">
        <v>53</v>
      </c>
      <c r="L1" s="34" t="s">
        <v>54</v>
      </c>
    </row>
    <row r="2" spans="1:12" x14ac:dyDescent="0.25">
      <c r="A2" s="30"/>
      <c r="B2" s="30"/>
      <c r="K2" s="34">
        <v>0.5</v>
      </c>
      <c r="L2" s="34" t="s">
        <v>67</v>
      </c>
    </row>
    <row r="3" spans="1:12" x14ac:dyDescent="0.25">
      <c r="A3" t="s">
        <v>27</v>
      </c>
      <c r="B3" s="15">
        <f>'Q.1) (v)'!B3</f>
        <v>0</v>
      </c>
      <c r="K3" s="34">
        <v>1.5</v>
      </c>
      <c r="L3" s="34" t="s">
        <v>83</v>
      </c>
    </row>
    <row r="4" spans="1:12" x14ac:dyDescent="0.25">
      <c r="A4" t="s">
        <v>28</v>
      </c>
      <c r="B4" s="21">
        <f>'Q.1) (v)'!B4</f>
        <v>0.04</v>
      </c>
      <c r="C4" t="s">
        <v>31</v>
      </c>
      <c r="K4" s="34">
        <v>1</v>
      </c>
      <c r="L4" s="34" t="s">
        <v>84</v>
      </c>
    </row>
    <row r="5" spans="1:12" x14ac:dyDescent="0.25">
      <c r="A5" t="s">
        <v>29</v>
      </c>
      <c r="B5" s="15">
        <f>'Q.1) (v)'!B5</f>
        <v>1</v>
      </c>
      <c r="C5" t="s">
        <v>30</v>
      </c>
      <c r="K5" s="34">
        <v>0.5</v>
      </c>
      <c r="L5" s="34" t="s">
        <v>85</v>
      </c>
    </row>
    <row r="6" spans="1:12" x14ac:dyDescent="0.25">
      <c r="A6" s="19" t="s">
        <v>36</v>
      </c>
      <c r="B6" s="8">
        <f>'Q.1) (v)'!B6</f>
        <v>0.22295276992393689</v>
      </c>
      <c r="K6" s="34">
        <v>0.5</v>
      </c>
      <c r="L6" s="34" t="s">
        <v>86</v>
      </c>
    </row>
    <row r="7" spans="1:12" x14ac:dyDescent="0.25">
      <c r="K7" s="34">
        <v>1</v>
      </c>
      <c r="L7" s="34" t="s">
        <v>51</v>
      </c>
    </row>
    <row r="8" spans="1:12" x14ac:dyDescent="0.25">
      <c r="D8" s="1" t="s">
        <v>26</v>
      </c>
      <c r="E8" s="1" t="s">
        <v>33</v>
      </c>
      <c r="F8" s="1" t="s">
        <v>34</v>
      </c>
      <c r="G8" s="1" t="s">
        <v>37</v>
      </c>
      <c r="H8" s="1" t="s">
        <v>50</v>
      </c>
      <c r="I8" s="1" t="s">
        <v>39</v>
      </c>
    </row>
    <row r="9" spans="1:12" x14ac:dyDescent="0.25">
      <c r="D9" s="15">
        <v>160</v>
      </c>
      <c r="E9" s="17">
        <f t="shared" ref="E9:E19" si="0">(LN($B$1/D9)+($B$4-$B$3+0.5*$B$6*$B$6)*$B$5)/($B$6*SQRT($B$5))</f>
        <v>0.23446753596895087</v>
      </c>
      <c r="F9" s="17">
        <f>E9-$B$6*SQRT($B$5)</f>
        <v>1.1514766045013974E-2</v>
      </c>
      <c r="G9" s="26">
        <f>$B$1*EXP(-$B$3*$B$5)*NORMSDIST(E9)-D9*EXP(-$B$4*$B$5)*NORMSDIST(F9)</f>
        <v>16.075543133044135</v>
      </c>
      <c r="H9" s="31">
        <f>10000+600*(D9-160)</f>
        <v>10000</v>
      </c>
      <c r="I9" s="32">
        <f>G9*H9</f>
        <v>160755.43133044135</v>
      </c>
    </row>
    <row r="10" spans="1:12" x14ac:dyDescent="0.25">
      <c r="D10" s="15">
        <v>165</v>
      </c>
      <c r="E10" s="17">
        <f t="shared" si="0"/>
        <v>9.6448803673084255E-2</v>
      </c>
      <c r="F10" s="17">
        <f t="shared" ref="F10:F19" si="1">E10-$B$6*SQRT($B$5)</f>
        <v>-0.12650396625085264</v>
      </c>
      <c r="G10" s="26">
        <f t="shared" ref="G10:G19" si="2">$B$1*EXP(-$B$3*$B$5)*NORMSDIST(E10)-D10*EXP(-$B$4*$B$5)*NORMSDIST(F10)</f>
        <v>13.784286708876692</v>
      </c>
      <c r="H10" s="31">
        <f t="shared" ref="H10:H19" si="3">10000+600*(D10-160)</f>
        <v>13000</v>
      </c>
      <c r="I10" s="32">
        <f t="shared" ref="I10:I19" si="4">G10*H10</f>
        <v>179195.727215397</v>
      </c>
    </row>
    <row r="11" spans="1:12" x14ac:dyDescent="0.25">
      <c r="D11" s="15">
        <v>170</v>
      </c>
      <c r="E11" s="17">
        <f t="shared" si="0"/>
        <v>-3.7449345068758175E-2</v>
      </c>
      <c r="F11" s="17">
        <f t="shared" si="1"/>
        <v>-0.26040211499269506</v>
      </c>
      <c r="G11" s="26">
        <f t="shared" si="2"/>
        <v>11.751120445915191</v>
      </c>
      <c r="H11" s="31">
        <f t="shared" si="3"/>
        <v>16000</v>
      </c>
      <c r="I11" s="32">
        <f t="shared" si="4"/>
        <v>188017.92713464305</v>
      </c>
    </row>
    <row r="12" spans="1:12" x14ac:dyDescent="0.25">
      <c r="D12" s="15">
        <v>171</v>
      </c>
      <c r="E12" s="17">
        <f t="shared" si="0"/>
        <v>-6.3755900732538992E-2</v>
      </c>
      <c r="F12" s="17">
        <f t="shared" si="1"/>
        <v>-0.28670867065647587</v>
      </c>
      <c r="G12" s="26">
        <f t="shared" si="2"/>
        <v>11.374288019727743</v>
      </c>
      <c r="H12" s="31">
        <f t="shared" si="3"/>
        <v>16600</v>
      </c>
      <c r="I12" s="32">
        <f t="shared" si="4"/>
        <v>188813.18112748052</v>
      </c>
    </row>
    <row r="13" spans="1:12" x14ac:dyDescent="0.25">
      <c r="D13" s="15">
        <v>172</v>
      </c>
      <c r="E13" s="17">
        <f t="shared" si="0"/>
        <v>-8.990906452943849E-2</v>
      </c>
      <c r="F13" s="17">
        <f t="shared" si="1"/>
        <v>-0.3128618344533754</v>
      </c>
      <c r="G13" s="26">
        <f t="shared" si="2"/>
        <v>11.007104182234826</v>
      </c>
      <c r="H13" s="31">
        <f t="shared" si="3"/>
        <v>17200</v>
      </c>
      <c r="I13" s="32">
        <f t="shared" si="4"/>
        <v>189322.191934439</v>
      </c>
    </row>
    <row r="14" spans="1:12" x14ac:dyDescent="0.25">
      <c r="D14" s="15">
        <v>173</v>
      </c>
      <c r="E14" s="17">
        <f t="shared" si="0"/>
        <v>-0.11591061493091434</v>
      </c>
      <c r="F14" s="17">
        <f t="shared" si="1"/>
        <v>-0.33886338485485124</v>
      </c>
      <c r="G14" s="26">
        <f t="shared" si="2"/>
        <v>10.649437944573485</v>
      </c>
      <c r="H14" s="31">
        <f t="shared" si="3"/>
        <v>17800</v>
      </c>
      <c r="I14" s="32">
        <f t="shared" si="4"/>
        <v>189559.99541340803</v>
      </c>
    </row>
    <row r="15" spans="1:12" x14ac:dyDescent="0.25">
      <c r="D15" s="15">
        <v>174</v>
      </c>
      <c r="E15" s="17">
        <f t="shared" si="0"/>
        <v>-0.1417622996564121</v>
      </c>
      <c r="F15" s="17">
        <f t="shared" si="1"/>
        <v>-0.36471506958034899</v>
      </c>
      <c r="G15" s="26">
        <f t="shared" si="2"/>
        <v>10.301154476255476</v>
      </c>
      <c r="H15" s="31">
        <f t="shared" si="3"/>
        <v>18400</v>
      </c>
      <c r="I15" s="32">
        <f t="shared" si="4"/>
        <v>189541.24236310076</v>
      </c>
    </row>
    <row r="16" spans="1:12" x14ac:dyDescent="0.25">
      <c r="D16" s="15">
        <v>175</v>
      </c>
      <c r="E16" s="17">
        <f t="shared" si="0"/>
        <v>-0.16746583637829354</v>
      </c>
      <c r="F16" s="17">
        <f t="shared" si="1"/>
        <v>-0.39041860630223046</v>
      </c>
      <c r="G16" s="26">
        <f t="shared" si="2"/>
        <v>9.962115419680643</v>
      </c>
      <c r="H16" s="31">
        <f t="shared" si="3"/>
        <v>19000</v>
      </c>
      <c r="I16" s="32">
        <f t="shared" si="4"/>
        <v>189280.19297393222</v>
      </c>
    </row>
    <row r="17" spans="1:9" x14ac:dyDescent="0.25">
      <c r="D17" s="15">
        <v>176</v>
      </c>
      <c r="E17" s="17">
        <f t="shared" si="0"/>
        <v>-0.19302291340667779</v>
      </c>
      <c r="F17" s="17">
        <f t="shared" si="1"/>
        <v>-0.41597568333061469</v>
      </c>
      <c r="G17" s="26">
        <f t="shared" si="2"/>
        <v>9.6321791997964752</v>
      </c>
      <c r="H17" s="31">
        <f t="shared" si="3"/>
        <v>19600</v>
      </c>
      <c r="I17" s="32">
        <f t="shared" si="4"/>
        <v>188790.7123160109</v>
      </c>
    </row>
    <row r="18" spans="1:9" x14ac:dyDescent="0.25">
      <c r="D18" s="15">
        <v>177</v>
      </c>
      <c r="E18" s="17">
        <f t="shared" si="0"/>
        <v>-0.21843519035488657</v>
      </c>
      <c r="F18" s="17">
        <f t="shared" si="1"/>
        <v>-0.44138796027882343</v>
      </c>
      <c r="G18" s="26">
        <f t="shared" si="2"/>
        <v>9.3112013282267085</v>
      </c>
      <c r="H18" s="31">
        <f t="shared" si="3"/>
        <v>20200</v>
      </c>
      <c r="I18" s="32">
        <f t="shared" si="4"/>
        <v>188086.26683017952</v>
      </c>
    </row>
    <row r="19" spans="1:9" x14ac:dyDescent="0.25">
      <c r="D19" s="15">
        <v>178</v>
      </c>
      <c r="E19" s="17">
        <f t="shared" si="0"/>
        <v>-0.24370429878613906</v>
      </c>
      <c r="F19" s="17">
        <f t="shared" si="1"/>
        <v>-0.46665706871007595</v>
      </c>
      <c r="G19" s="26">
        <f t="shared" si="2"/>
        <v>8.9990347012517802</v>
      </c>
      <c r="H19" s="31">
        <f t="shared" si="3"/>
        <v>20800</v>
      </c>
      <c r="I19" s="32">
        <f t="shared" si="4"/>
        <v>187179.92178603704</v>
      </c>
    </row>
    <row r="21" spans="1:9" ht="15" customHeight="1" x14ac:dyDescent="0.25">
      <c r="A21" t="s">
        <v>51</v>
      </c>
      <c r="B21" s="44" t="s">
        <v>87</v>
      </c>
      <c r="C21" s="44"/>
      <c r="D21" s="44"/>
      <c r="E21" s="44"/>
      <c r="F21" s="44"/>
      <c r="G21" s="44"/>
      <c r="H21" s="44"/>
      <c r="I21" s="44"/>
    </row>
    <row r="22" spans="1:9" x14ac:dyDescent="0.25">
      <c r="B22" s="44"/>
      <c r="C22" s="44"/>
      <c r="D22" s="44"/>
      <c r="E22" s="44"/>
      <c r="F22" s="44"/>
      <c r="G22" s="44"/>
      <c r="H22" s="44"/>
      <c r="I22" s="44"/>
    </row>
    <row r="23" spans="1:9" x14ac:dyDescent="0.25">
      <c r="B23" s="44"/>
      <c r="C23" s="44"/>
      <c r="D23" s="44"/>
      <c r="E23" s="44"/>
      <c r="F23" s="44"/>
      <c r="G23" s="44"/>
      <c r="H23" s="44"/>
      <c r="I23" s="44"/>
    </row>
  </sheetData>
  <mergeCells count="1">
    <mergeCell ref="B21:I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showGridLines="0" workbookViewId="0">
      <selection activeCell="G8" sqref="G8"/>
    </sheetView>
  </sheetViews>
  <sheetFormatPr defaultRowHeight="15" x14ac:dyDescent="0.25"/>
  <cols>
    <col min="1" max="1" width="14.5703125" customWidth="1"/>
  </cols>
  <sheetData>
    <row r="1" spans="1:18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8" x14ac:dyDescent="0.25">
      <c r="A2" t="s">
        <v>88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R2" s="45"/>
    </row>
    <row r="3" spans="1:18" x14ac:dyDescent="0.25">
      <c r="A3" t="s">
        <v>89</v>
      </c>
      <c r="B3" s="6">
        <v>0.02</v>
      </c>
      <c r="C3" s="6">
        <v>0.1</v>
      </c>
      <c r="D3" s="6">
        <v>0.13</v>
      </c>
      <c r="E3" s="6">
        <v>0.06</v>
      </c>
      <c r="F3" s="6">
        <v>0.2</v>
      </c>
      <c r="G3" s="6">
        <v>7.0000000000000007E-2</v>
      </c>
      <c r="H3" s="6">
        <v>0.04</v>
      </c>
      <c r="I3" s="6">
        <v>0.1</v>
      </c>
      <c r="J3" s="6">
        <v>0.13</v>
      </c>
      <c r="K3" s="6">
        <v>0.17</v>
      </c>
      <c r="L3" s="6">
        <v>0.06</v>
      </c>
      <c r="M3" s="6">
        <v>0.13999999999999999</v>
      </c>
      <c r="N3" s="6">
        <v>0.12</v>
      </c>
      <c r="O3" s="6">
        <v>0.15</v>
      </c>
      <c r="P3" s="6">
        <v>0.14000000000000001</v>
      </c>
      <c r="Q3" s="45"/>
      <c r="R3" s="6"/>
    </row>
    <row r="4" spans="1:18" x14ac:dyDescent="0.25">
      <c r="A4" t="s">
        <v>90</v>
      </c>
      <c r="B4" s="6">
        <v>0.09</v>
      </c>
      <c r="C4" s="6">
        <v>0.08</v>
      </c>
      <c r="D4" s="6">
        <v>0.16</v>
      </c>
      <c r="E4" s="6">
        <v>0.13</v>
      </c>
      <c r="F4" s="6">
        <v>0.11</v>
      </c>
      <c r="G4" s="6">
        <v>0.09</v>
      </c>
      <c r="H4" s="6">
        <v>0.1</v>
      </c>
      <c r="I4" s="6">
        <v>0.14000000000000001</v>
      </c>
      <c r="J4" s="6">
        <v>0.25</v>
      </c>
      <c r="K4" s="6">
        <v>0.22000000000000003</v>
      </c>
      <c r="L4" s="6">
        <v>0.04</v>
      </c>
      <c r="M4" s="6">
        <v>0.09</v>
      </c>
      <c r="N4" s="6">
        <v>0.05</v>
      </c>
      <c r="O4" s="6">
        <v>0.22999999999999998</v>
      </c>
      <c r="P4" s="6">
        <v>0.13</v>
      </c>
      <c r="Q4" s="45"/>
      <c r="R4" s="6"/>
    </row>
    <row r="5" spans="1:18" x14ac:dyDescent="0.25">
      <c r="A5" t="s">
        <v>91</v>
      </c>
      <c r="B5" s="6">
        <v>0.12</v>
      </c>
      <c r="C5" s="6">
        <v>0.02</v>
      </c>
      <c r="D5" s="6">
        <v>0.06</v>
      </c>
      <c r="E5" s="6">
        <v>0.11</v>
      </c>
      <c r="F5" s="6">
        <v>0.08</v>
      </c>
      <c r="G5" s="6">
        <v>7.0000000000000007E-2</v>
      </c>
      <c r="H5" s="6">
        <v>0.05</v>
      </c>
      <c r="I5" s="6">
        <v>0.04</v>
      </c>
      <c r="J5" s="6">
        <v>0.05</v>
      </c>
      <c r="K5" s="6">
        <v>0.14000000000000001</v>
      </c>
      <c r="L5" s="6">
        <v>-0.06</v>
      </c>
      <c r="M5" s="6">
        <v>1.0000000000000002E-2</v>
      </c>
      <c r="N5" s="6">
        <v>0.17</v>
      </c>
      <c r="O5" s="6">
        <v>0.05</v>
      </c>
      <c r="P5" s="6">
        <v>0.03</v>
      </c>
      <c r="Q5" s="45"/>
      <c r="R5" s="6"/>
    </row>
    <row r="6" spans="1:18" x14ac:dyDescent="0.25">
      <c r="A6" t="s">
        <v>92</v>
      </c>
      <c r="B6" s="6">
        <v>0.08</v>
      </c>
      <c r="C6" s="6">
        <v>0.19</v>
      </c>
      <c r="D6" s="6">
        <v>0.11</v>
      </c>
      <c r="E6" s="6">
        <v>0.06</v>
      </c>
      <c r="F6" s="6">
        <v>0.2</v>
      </c>
      <c r="G6" s="6">
        <v>0.14000000000000001</v>
      </c>
      <c r="H6" s="6">
        <v>0.1</v>
      </c>
      <c r="I6" s="6">
        <v>0.03</v>
      </c>
      <c r="J6" s="6">
        <v>0.18</v>
      </c>
      <c r="K6" s="6">
        <v>0.17</v>
      </c>
      <c r="L6" s="6">
        <v>0.16</v>
      </c>
      <c r="M6" s="6">
        <v>0.16</v>
      </c>
      <c r="N6" s="6">
        <v>0.08</v>
      </c>
      <c r="O6" s="6">
        <v>0.09</v>
      </c>
      <c r="P6" s="6">
        <v>0.11</v>
      </c>
      <c r="Q6" s="45"/>
      <c r="R6" s="6"/>
    </row>
    <row r="7" spans="1:18" x14ac:dyDescent="0.25">
      <c r="A7" t="s">
        <v>93</v>
      </c>
      <c r="B7" s="6">
        <v>0.03</v>
      </c>
      <c r="C7" s="6">
        <v>0.11</v>
      </c>
      <c r="D7" s="6">
        <v>0.12</v>
      </c>
      <c r="E7" s="6">
        <v>0.01</v>
      </c>
      <c r="F7" s="6">
        <v>0.11</v>
      </c>
      <c r="G7" s="6">
        <v>-0.04</v>
      </c>
      <c r="H7" s="6">
        <v>0.01</v>
      </c>
      <c r="I7" s="6">
        <v>0.03</v>
      </c>
      <c r="J7" s="6">
        <v>-0.04</v>
      </c>
      <c r="K7" s="6">
        <v>0.06</v>
      </c>
      <c r="L7" s="6">
        <v>0.02</v>
      </c>
      <c r="M7" s="6">
        <v>-0.06</v>
      </c>
      <c r="N7" s="6">
        <v>0.11</v>
      </c>
      <c r="O7" s="6">
        <v>0.02</v>
      </c>
      <c r="P7" s="6">
        <v>0.01</v>
      </c>
      <c r="Q7" s="45"/>
      <c r="R7" s="6"/>
    </row>
    <row r="8" spans="1:18" x14ac:dyDescent="0.25">
      <c r="A8" t="s">
        <v>94</v>
      </c>
      <c r="B8" s="6">
        <v>0.13</v>
      </c>
      <c r="C8" s="6">
        <v>0.1</v>
      </c>
      <c r="D8" s="6">
        <v>0.15</v>
      </c>
      <c r="E8" s="6">
        <v>0</v>
      </c>
      <c r="F8" s="6">
        <v>0.02</v>
      </c>
      <c r="G8" s="6">
        <v>0</v>
      </c>
      <c r="H8" s="6">
        <v>0.19</v>
      </c>
      <c r="I8" s="6">
        <v>0.2</v>
      </c>
      <c r="J8" s="6">
        <v>0.04</v>
      </c>
      <c r="K8" s="6">
        <v>0.08</v>
      </c>
      <c r="L8" s="6">
        <v>-0.06</v>
      </c>
      <c r="M8" s="6">
        <v>7.0000000000000007E-2</v>
      </c>
      <c r="N8" s="6">
        <v>0.04</v>
      </c>
      <c r="O8" s="6">
        <v>0.05</v>
      </c>
      <c r="P8" s="6">
        <v>0.01</v>
      </c>
      <c r="Q8" s="45"/>
      <c r="R8" s="6"/>
    </row>
    <row r="9" spans="1:18" x14ac:dyDescent="0.25">
      <c r="A9" t="s">
        <v>95</v>
      </c>
      <c r="B9" s="6">
        <v>-0.02</v>
      </c>
      <c r="C9" s="6">
        <v>0.11</v>
      </c>
      <c r="D9" s="6">
        <v>0.06</v>
      </c>
      <c r="E9" s="6">
        <v>0.08</v>
      </c>
      <c r="F9" s="6">
        <v>0.15</v>
      </c>
      <c r="G9" s="6">
        <v>-0.01</v>
      </c>
      <c r="H9" s="6">
        <v>7.0000000000000007E-2</v>
      </c>
      <c r="I9" s="6">
        <v>0.11</v>
      </c>
      <c r="J9" s="6">
        <v>0.13</v>
      </c>
      <c r="K9" s="6">
        <v>0.05</v>
      </c>
      <c r="L9" s="6">
        <v>-0.03</v>
      </c>
      <c r="M9" s="6">
        <v>-1.0000000000000002E-2</v>
      </c>
      <c r="N9" s="6">
        <v>0.03</v>
      </c>
      <c r="O9" s="6">
        <v>0.12</v>
      </c>
      <c r="P9" s="6">
        <v>0.01</v>
      </c>
      <c r="Q9" s="45"/>
      <c r="R9" s="6"/>
    </row>
    <row r="10" spans="1:18" x14ac:dyDescent="0.25">
      <c r="A10" t="s">
        <v>96</v>
      </c>
      <c r="B10" s="6">
        <v>0.15</v>
      </c>
      <c r="C10" s="6">
        <v>0.01</v>
      </c>
      <c r="D10" s="6">
        <v>0.15</v>
      </c>
      <c r="E10" s="6">
        <v>0.19</v>
      </c>
      <c r="F10" s="6">
        <v>0.11</v>
      </c>
      <c r="G10" s="6">
        <v>-0.03</v>
      </c>
      <c r="H10" s="6">
        <v>0.16</v>
      </c>
      <c r="I10" s="6">
        <v>0.13</v>
      </c>
      <c r="J10" s="6">
        <v>0.12</v>
      </c>
      <c r="K10" s="6">
        <v>0.16</v>
      </c>
      <c r="L10" s="6">
        <v>0.11</v>
      </c>
      <c r="M10" s="6">
        <v>6.0000000000000005E-2</v>
      </c>
      <c r="N10" s="6">
        <v>0.18</v>
      </c>
      <c r="O10" s="6">
        <v>0.15</v>
      </c>
      <c r="P10" s="6">
        <v>0.13</v>
      </c>
      <c r="Q10" s="45"/>
      <c r="R10" s="6"/>
    </row>
    <row r="11" spans="1:18" x14ac:dyDescent="0.25">
      <c r="A11" t="s">
        <v>97</v>
      </c>
      <c r="B11" s="6">
        <v>0.04</v>
      </c>
      <c r="C11" s="6">
        <v>0.17</v>
      </c>
      <c r="D11" s="6">
        <v>0.14000000000000001</v>
      </c>
      <c r="E11" s="6">
        <v>0.03</v>
      </c>
      <c r="F11" s="6">
        <v>0.17</v>
      </c>
      <c r="G11" s="6">
        <v>0.01</v>
      </c>
      <c r="H11" s="6">
        <v>0.06</v>
      </c>
      <c r="I11" s="6">
        <v>0.12</v>
      </c>
      <c r="J11" s="6">
        <v>0.05</v>
      </c>
      <c r="K11" s="6">
        <v>0.08</v>
      </c>
      <c r="L11" s="6">
        <v>0.01</v>
      </c>
      <c r="M11" s="6">
        <v>-0.04</v>
      </c>
      <c r="N11" s="6">
        <v>0.05</v>
      </c>
      <c r="O11" s="6">
        <v>0.05</v>
      </c>
      <c r="P11" s="6">
        <v>0.01</v>
      </c>
      <c r="Q11" s="45"/>
      <c r="R11" s="6"/>
    </row>
    <row r="12" spans="1:18" x14ac:dyDescent="0.25">
      <c r="A12" t="s">
        <v>98</v>
      </c>
      <c r="B12" s="6">
        <v>0.13</v>
      </c>
      <c r="C12" s="6">
        <v>-0.04</v>
      </c>
      <c r="D12" s="6">
        <v>0.08</v>
      </c>
      <c r="E12" s="6">
        <v>0.14000000000000001</v>
      </c>
      <c r="F12" s="6">
        <v>-0.02</v>
      </c>
      <c r="G12" s="6">
        <v>0.06</v>
      </c>
      <c r="H12" s="6">
        <v>-0.02</v>
      </c>
      <c r="I12" s="6">
        <v>0.04</v>
      </c>
      <c r="J12" s="6">
        <v>0.05</v>
      </c>
      <c r="K12" s="6">
        <v>0.03</v>
      </c>
      <c r="L12" s="6">
        <v>0.04</v>
      </c>
      <c r="M12" s="6">
        <v>3.0000000000000006E-2</v>
      </c>
      <c r="N12" s="6">
        <v>0.1</v>
      </c>
      <c r="O12" s="6">
        <v>0.11</v>
      </c>
      <c r="P12" s="6">
        <v>0.06</v>
      </c>
      <c r="Q12" s="45"/>
      <c r="R12" s="6"/>
    </row>
    <row r="13" spans="1:18" x14ac:dyDescent="0.25">
      <c r="A13" t="s">
        <v>99</v>
      </c>
      <c r="B13" s="6">
        <v>0.08</v>
      </c>
      <c r="C13" s="6">
        <v>0.02</v>
      </c>
      <c r="D13" s="6">
        <v>0.11</v>
      </c>
      <c r="E13" s="6">
        <v>0.1</v>
      </c>
      <c r="F13" s="6">
        <v>0.11</v>
      </c>
      <c r="G13" s="6">
        <v>0.1</v>
      </c>
      <c r="H13" s="6">
        <v>0.09</v>
      </c>
      <c r="I13" s="6">
        <v>0.11</v>
      </c>
      <c r="J13" s="6">
        <v>0.12</v>
      </c>
      <c r="K13" s="6">
        <v>0.05</v>
      </c>
      <c r="L13" s="6">
        <v>0.13</v>
      </c>
      <c r="M13" s="6">
        <v>0.1</v>
      </c>
      <c r="N13" s="6">
        <v>0.06</v>
      </c>
      <c r="O13" s="6">
        <v>0.13</v>
      </c>
      <c r="P13" s="6">
        <v>0.16</v>
      </c>
      <c r="Q13" s="45"/>
      <c r="R13" s="6"/>
    </row>
    <row r="14" spans="1:18" x14ac:dyDescent="0.25">
      <c r="A14" t="s">
        <v>100</v>
      </c>
      <c r="B14" s="6">
        <v>0.01</v>
      </c>
      <c r="C14" s="6">
        <v>0.03</v>
      </c>
      <c r="D14" s="6">
        <v>0.04</v>
      </c>
      <c r="E14" s="6">
        <v>0.17</v>
      </c>
      <c r="F14" s="6">
        <v>0.05</v>
      </c>
      <c r="G14" s="6">
        <v>0.12</v>
      </c>
      <c r="H14" s="6">
        <v>0.03</v>
      </c>
      <c r="I14" s="6">
        <v>0.12</v>
      </c>
      <c r="J14" s="6">
        <v>0.01</v>
      </c>
      <c r="K14" s="6">
        <v>0.05</v>
      </c>
      <c r="L14" s="6">
        <v>-0.04</v>
      </c>
      <c r="M14" s="6">
        <v>0.1</v>
      </c>
      <c r="N14" s="6">
        <v>0.08</v>
      </c>
      <c r="O14" s="6">
        <v>0.02</v>
      </c>
      <c r="P14" s="6">
        <v>0.15</v>
      </c>
      <c r="Q14" s="45"/>
      <c r="R14" s="6"/>
    </row>
    <row r="15" spans="1:18" x14ac:dyDescent="0.25">
      <c r="A15" t="s">
        <v>101</v>
      </c>
      <c r="B15" s="6">
        <v>-0.02</v>
      </c>
      <c r="C15" s="6">
        <v>0</v>
      </c>
      <c r="D15" s="6">
        <v>7.0000000000000007E-2</v>
      </c>
      <c r="E15" s="6">
        <v>7.0000000000000007E-2</v>
      </c>
      <c r="F15" s="6">
        <v>0.05</v>
      </c>
      <c r="G15" s="6">
        <v>0.09</v>
      </c>
      <c r="H15" s="6">
        <v>0.09</v>
      </c>
      <c r="I15" s="6">
        <v>0.2</v>
      </c>
      <c r="J15" s="6">
        <v>0.12</v>
      </c>
      <c r="K15" s="6">
        <v>0.01</v>
      </c>
      <c r="L15" s="6">
        <v>0.02</v>
      </c>
      <c r="M15" s="6">
        <v>-0.02</v>
      </c>
      <c r="N15" s="6">
        <v>7.0000000000000007E-2</v>
      </c>
      <c r="O15" s="6">
        <v>0.12</v>
      </c>
      <c r="P15" s="6">
        <v>0.08</v>
      </c>
      <c r="Q15" s="45"/>
      <c r="R15" s="6"/>
    </row>
    <row r="16" spans="1:18" x14ac:dyDescent="0.25">
      <c r="A16" t="s">
        <v>102</v>
      </c>
      <c r="B16" s="6">
        <v>0.1</v>
      </c>
      <c r="C16" s="6">
        <v>0.04</v>
      </c>
      <c r="D16" s="6">
        <v>0.12</v>
      </c>
      <c r="E16" s="6">
        <v>0.14000000000000001</v>
      </c>
      <c r="F16" s="6">
        <v>0.12</v>
      </c>
      <c r="G16" s="6">
        <v>0.14000000000000001</v>
      </c>
      <c r="H16" s="6">
        <v>7.0000000000000007E-2</v>
      </c>
      <c r="I16" s="6">
        <v>0.02</v>
      </c>
      <c r="J16" s="6">
        <v>0.08</v>
      </c>
      <c r="K16" s="6">
        <v>0.09</v>
      </c>
      <c r="L16" s="6">
        <v>0.14000000000000001</v>
      </c>
      <c r="M16" s="6">
        <v>0.10999999999999999</v>
      </c>
      <c r="N16" s="6">
        <v>7.0000000000000007E-2</v>
      </c>
      <c r="O16" s="6">
        <v>0.21</v>
      </c>
      <c r="P16" s="6">
        <v>0.14000000000000001</v>
      </c>
      <c r="Q16" s="45"/>
      <c r="R16" s="6"/>
    </row>
    <row r="17" spans="1:18" x14ac:dyDescent="0.25">
      <c r="A17" t="s">
        <v>103</v>
      </c>
      <c r="B17" s="6">
        <v>0.25</v>
      </c>
      <c r="C17" s="6">
        <v>0.16</v>
      </c>
      <c r="D17" s="6">
        <v>0.14000000000000001</v>
      </c>
      <c r="E17" s="6">
        <v>0.18</v>
      </c>
      <c r="F17" s="6">
        <v>0.12</v>
      </c>
      <c r="G17" s="6">
        <v>0.12</v>
      </c>
      <c r="H17" s="6">
        <v>0.05</v>
      </c>
      <c r="I17" s="6">
        <v>0.16</v>
      </c>
      <c r="J17" s="6">
        <v>0.06</v>
      </c>
      <c r="K17" s="6">
        <v>0.19</v>
      </c>
      <c r="L17" s="6">
        <v>0.18</v>
      </c>
      <c r="M17" s="6">
        <v>6.0000000000000005E-2</v>
      </c>
      <c r="N17" s="6">
        <v>0.19</v>
      </c>
      <c r="O17" s="6">
        <v>0.24</v>
      </c>
      <c r="P17" s="6">
        <v>0.24</v>
      </c>
      <c r="Q17" s="45"/>
      <c r="R17" s="6"/>
    </row>
    <row r="18" spans="1:18" x14ac:dyDescent="0.25">
      <c r="A18" t="s">
        <v>104</v>
      </c>
      <c r="B18" s="6">
        <v>0.06</v>
      </c>
      <c r="C18" s="6">
        <v>0.09</v>
      </c>
      <c r="D18" s="6">
        <v>0.02</v>
      </c>
      <c r="E18" s="6">
        <v>0</v>
      </c>
      <c r="F18" s="6">
        <v>0.15</v>
      </c>
      <c r="G18" s="6">
        <v>0</v>
      </c>
      <c r="H18" s="6">
        <v>0.15</v>
      </c>
      <c r="I18" s="6">
        <v>0.02</v>
      </c>
      <c r="J18" s="6">
        <v>0.16</v>
      </c>
      <c r="K18" s="6">
        <v>0</v>
      </c>
      <c r="L18" s="6">
        <v>0.12</v>
      </c>
      <c r="M18" s="6">
        <v>6.0000000000000005E-2</v>
      </c>
      <c r="N18" s="6">
        <v>0.13</v>
      </c>
      <c r="O18" s="6">
        <v>0.17</v>
      </c>
      <c r="P18" s="6">
        <v>0.18</v>
      </c>
      <c r="Q18" s="45"/>
      <c r="R18" s="6"/>
    </row>
    <row r="19" spans="1:18" x14ac:dyDescent="0.25">
      <c r="A19" t="s">
        <v>105</v>
      </c>
      <c r="B19" s="6">
        <v>0.04</v>
      </c>
      <c r="C19" s="6">
        <v>0.14000000000000001</v>
      </c>
      <c r="D19" s="6">
        <v>0.13</v>
      </c>
      <c r="E19" s="6">
        <v>0</v>
      </c>
      <c r="F19" s="6">
        <v>0.03</v>
      </c>
      <c r="G19" s="6">
        <v>0.1</v>
      </c>
      <c r="H19" s="6">
        <v>0.02</v>
      </c>
      <c r="I19" s="6">
        <v>0.17</v>
      </c>
      <c r="J19" s="6">
        <v>0.14000000000000001</v>
      </c>
      <c r="K19" s="6">
        <v>7.0000000000000007E-2</v>
      </c>
      <c r="L19" s="6">
        <v>-0.03</v>
      </c>
      <c r="M19" s="6">
        <v>1.9999999999999997E-2</v>
      </c>
      <c r="N19" s="6">
        <v>0.02</v>
      </c>
      <c r="O19" s="6">
        <v>0.02</v>
      </c>
      <c r="P19" s="6">
        <v>0.03</v>
      </c>
      <c r="Q19" s="45"/>
      <c r="R19" s="6"/>
    </row>
    <row r="20" spans="1:18" x14ac:dyDescent="0.25">
      <c r="A20" t="s">
        <v>106</v>
      </c>
      <c r="B20" s="6">
        <v>7.0000000000000007E-2</v>
      </c>
      <c r="C20" s="6">
        <v>0.08</v>
      </c>
      <c r="D20" s="6">
        <v>0.01</v>
      </c>
      <c r="E20" s="6">
        <v>7.0000000000000007E-2</v>
      </c>
      <c r="F20" s="6">
        <v>0.08</v>
      </c>
      <c r="G20" s="6">
        <v>0</v>
      </c>
      <c r="H20" s="6">
        <v>0.01</v>
      </c>
      <c r="I20" s="6">
        <v>0.11</v>
      </c>
      <c r="J20" s="6">
        <v>0.03</v>
      </c>
      <c r="K20" s="6">
        <v>0.08</v>
      </c>
      <c r="L20" s="6">
        <v>0.03</v>
      </c>
      <c r="M20" s="6">
        <v>0.06</v>
      </c>
      <c r="N20" s="6">
        <v>0.11</v>
      </c>
      <c r="O20" s="6">
        <v>0.05</v>
      </c>
      <c r="P20" s="6">
        <v>0.13</v>
      </c>
      <c r="Q20" s="45"/>
      <c r="R20" s="6"/>
    </row>
    <row r="21" spans="1:18" x14ac:dyDescent="0.25">
      <c r="A21" t="s">
        <v>107</v>
      </c>
      <c r="B21" s="6">
        <v>0.08</v>
      </c>
      <c r="C21" s="6">
        <v>0.03</v>
      </c>
      <c r="D21" s="6">
        <v>7.0000000000000007E-2</v>
      </c>
      <c r="E21" s="6">
        <v>0.04</v>
      </c>
      <c r="F21" s="6">
        <v>0.04</v>
      </c>
      <c r="G21" s="6">
        <v>0</v>
      </c>
      <c r="H21" s="6">
        <v>0.02</v>
      </c>
      <c r="I21" s="6">
        <v>0.15</v>
      </c>
      <c r="J21" s="6">
        <v>0.12</v>
      </c>
      <c r="K21" s="6">
        <v>0.03</v>
      </c>
      <c r="L21" s="6">
        <v>0</v>
      </c>
      <c r="M21" s="6">
        <v>-0.03</v>
      </c>
      <c r="N21" s="6">
        <v>0.11</v>
      </c>
      <c r="O21" s="6">
        <v>0.09</v>
      </c>
      <c r="P21" s="6">
        <v>0.06</v>
      </c>
      <c r="Q21" s="45"/>
      <c r="R21" s="6"/>
    </row>
    <row r="22" spans="1:18" x14ac:dyDescent="0.25">
      <c r="A22" t="s">
        <v>108</v>
      </c>
      <c r="B22" s="6">
        <v>0.02</v>
      </c>
      <c r="C22" s="6">
        <v>0.01</v>
      </c>
      <c r="D22" s="6">
        <v>7.0000000000000007E-2</v>
      </c>
      <c r="E22" s="6">
        <v>-0.02</v>
      </c>
      <c r="F22" s="6">
        <v>-0.06</v>
      </c>
      <c r="G22" s="6">
        <v>-0.02</v>
      </c>
      <c r="H22" s="6">
        <v>-0.09</v>
      </c>
      <c r="I22" s="6">
        <v>-0.06</v>
      </c>
      <c r="J22" s="6">
        <v>0.03</v>
      </c>
      <c r="K22" s="6">
        <v>-0.08</v>
      </c>
      <c r="L22" s="6">
        <v>0.06</v>
      </c>
      <c r="M22" s="6">
        <v>-0.14000000000000001</v>
      </c>
      <c r="N22" s="6">
        <v>0.01</v>
      </c>
      <c r="O22" s="6">
        <v>-0.09</v>
      </c>
      <c r="P22" s="6">
        <v>0.02</v>
      </c>
      <c r="Q22" s="45"/>
      <c r="R22" s="6"/>
    </row>
    <row r="23" spans="1:18" x14ac:dyDescent="0.25">
      <c r="A23" t="s">
        <v>109</v>
      </c>
      <c r="B23" s="6">
        <v>0.04</v>
      </c>
      <c r="C23" s="6">
        <v>0.04</v>
      </c>
      <c r="D23" s="6">
        <v>0.13</v>
      </c>
      <c r="E23" s="6">
        <v>0.03</v>
      </c>
      <c r="F23" s="6">
        <v>0.01</v>
      </c>
      <c r="G23" s="6">
        <v>0.05</v>
      </c>
      <c r="H23" s="6">
        <v>0.12</v>
      </c>
      <c r="I23" s="6">
        <v>0.1</v>
      </c>
      <c r="J23" s="6">
        <v>0.08</v>
      </c>
      <c r="K23" s="6">
        <v>0.01</v>
      </c>
      <c r="L23" s="6">
        <v>7.0000000000000007E-2</v>
      </c>
      <c r="M23" s="6">
        <v>6.0000000000000005E-2</v>
      </c>
      <c r="N23" s="6">
        <v>0.1</v>
      </c>
      <c r="O23" s="6">
        <v>0.05</v>
      </c>
      <c r="P23" s="6">
        <v>0.05</v>
      </c>
      <c r="Q23" s="45"/>
      <c r="R23" s="6"/>
    </row>
    <row r="24" spans="1:18" x14ac:dyDescent="0.25">
      <c r="A24" t="s">
        <v>110</v>
      </c>
      <c r="B24" s="6">
        <v>0.15</v>
      </c>
      <c r="C24" s="6">
        <v>0.16</v>
      </c>
      <c r="D24" s="6">
        <v>0.05</v>
      </c>
      <c r="E24" s="6">
        <v>0.1</v>
      </c>
      <c r="F24" s="6">
        <v>0</v>
      </c>
      <c r="G24" s="6">
        <v>0.01</v>
      </c>
      <c r="H24" s="6">
        <v>0.11</v>
      </c>
      <c r="I24" s="6">
        <v>0.2</v>
      </c>
      <c r="J24" s="6">
        <v>0.12</v>
      </c>
      <c r="K24" s="6">
        <v>0.2</v>
      </c>
      <c r="L24" s="6">
        <v>0.1</v>
      </c>
      <c r="M24" s="6">
        <v>0.10999999999999999</v>
      </c>
      <c r="N24" s="6">
        <v>0.19</v>
      </c>
      <c r="O24" s="6">
        <v>7.0000000000000007E-2</v>
      </c>
      <c r="P24" s="6">
        <v>0.03</v>
      </c>
      <c r="Q24" s="45"/>
      <c r="R24" s="6"/>
    </row>
    <row r="25" spans="1:18" x14ac:dyDescent="0.25">
      <c r="A25" t="s">
        <v>111</v>
      </c>
      <c r="B25" s="6">
        <v>7.0000000000000007E-2</v>
      </c>
      <c r="C25" s="6">
        <v>0.16</v>
      </c>
      <c r="D25" s="6">
        <v>0.13</v>
      </c>
      <c r="E25" s="6">
        <v>0.01</v>
      </c>
      <c r="F25" s="6">
        <v>0.05</v>
      </c>
      <c r="G25" s="6">
        <v>-7.0000000000000007E-2</v>
      </c>
      <c r="H25" s="6">
        <v>0.01</v>
      </c>
      <c r="I25" s="6">
        <v>0.18</v>
      </c>
      <c r="J25" s="6">
        <v>0.02</v>
      </c>
      <c r="K25" s="6">
        <v>0.08</v>
      </c>
      <c r="L25" s="6">
        <v>0.04</v>
      </c>
      <c r="M25" s="6">
        <v>3.0000000000000006E-2</v>
      </c>
      <c r="N25" s="6">
        <v>0.1</v>
      </c>
      <c r="O25" s="6">
        <v>0.06</v>
      </c>
      <c r="P25" s="6">
        <v>0.08</v>
      </c>
      <c r="Q25" s="45"/>
      <c r="R25" s="6"/>
    </row>
    <row r="26" spans="1:18" x14ac:dyDescent="0.25">
      <c r="A26" t="s">
        <v>112</v>
      </c>
      <c r="B26" s="6">
        <v>-0.01</v>
      </c>
      <c r="C26" s="6">
        <v>0.18</v>
      </c>
      <c r="D26" s="6">
        <v>0.04</v>
      </c>
      <c r="E26" s="6">
        <v>0.03</v>
      </c>
      <c r="F26" s="6">
        <v>0.05</v>
      </c>
      <c r="G26" s="6">
        <v>0.09</v>
      </c>
      <c r="H26" s="6">
        <v>0.13</v>
      </c>
      <c r="I26" s="6">
        <v>0.1</v>
      </c>
      <c r="J26" s="6">
        <v>0.13</v>
      </c>
      <c r="K26" s="6">
        <v>0.19</v>
      </c>
      <c r="L26" s="6">
        <v>0.13</v>
      </c>
      <c r="M26" s="6">
        <v>-1.0000000000000002E-2</v>
      </c>
      <c r="N26" s="6">
        <v>7.0000000000000007E-2</v>
      </c>
      <c r="O26" s="6">
        <v>0.05</v>
      </c>
      <c r="P26" s="6">
        <v>0</v>
      </c>
      <c r="Q26" s="45"/>
      <c r="R26" s="6"/>
    </row>
    <row r="27" spans="1:18" x14ac:dyDescent="0.25">
      <c r="A27" t="s">
        <v>113</v>
      </c>
      <c r="B27" s="6">
        <v>0.08</v>
      </c>
      <c r="C27" s="6">
        <v>0.05</v>
      </c>
      <c r="D27" s="6">
        <v>0.13</v>
      </c>
      <c r="E27" s="6">
        <v>0.16</v>
      </c>
      <c r="F27" s="6">
        <v>0.05</v>
      </c>
      <c r="G27" s="6">
        <v>0.1</v>
      </c>
      <c r="H27" s="6">
        <v>0.05</v>
      </c>
      <c r="I27" s="6">
        <v>0.1</v>
      </c>
      <c r="J27" s="6">
        <v>0.15</v>
      </c>
      <c r="K27" s="6">
        <v>0.05</v>
      </c>
      <c r="L27" s="6">
        <v>0.22</v>
      </c>
      <c r="M27" s="6">
        <v>0.12</v>
      </c>
      <c r="N27" s="6">
        <v>0.15</v>
      </c>
      <c r="O27" s="6">
        <v>0.11</v>
      </c>
      <c r="P27" s="6">
        <v>0.15</v>
      </c>
      <c r="Q27" s="45"/>
      <c r="R27" s="6"/>
    </row>
    <row r="28" spans="1:18" x14ac:dyDescent="0.25">
      <c r="A28" t="s">
        <v>114</v>
      </c>
      <c r="B28" s="6">
        <v>0.06</v>
      </c>
      <c r="C28" s="6">
        <v>0.06</v>
      </c>
      <c r="D28" s="6">
        <v>7.0000000000000007E-2</v>
      </c>
      <c r="E28" s="6">
        <v>0.04</v>
      </c>
      <c r="F28" s="6">
        <v>0.02</v>
      </c>
      <c r="G28" s="6">
        <v>7.0000000000000007E-2</v>
      </c>
      <c r="H28" s="6">
        <v>7.0000000000000007E-2</v>
      </c>
      <c r="I28" s="6">
        <v>0.01</v>
      </c>
      <c r="J28" s="6">
        <v>0.17</v>
      </c>
      <c r="K28" s="6">
        <v>0.06</v>
      </c>
      <c r="L28" s="6">
        <v>0.12</v>
      </c>
      <c r="M28" s="6">
        <v>-1.0000000000000002E-2</v>
      </c>
      <c r="N28" s="6">
        <v>0.09</v>
      </c>
      <c r="O28" s="6">
        <v>0.02</v>
      </c>
      <c r="P28" s="6">
        <v>0.08</v>
      </c>
      <c r="Q28" s="45"/>
      <c r="R28" s="6"/>
    </row>
    <row r="29" spans="1:18" x14ac:dyDescent="0.25">
      <c r="A29" t="s">
        <v>115</v>
      </c>
      <c r="B29" s="6">
        <v>0.05</v>
      </c>
      <c r="C29" s="6">
        <v>0.13</v>
      </c>
      <c r="D29" s="6">
        <v>0.15</v>
      </c>
      <c r="E29" s="6">
        <v>0.09</v>
      </c>
      <c r="F29" s="6">
        <v>7.0000000000000007E-2</v>
      </c>
      <c r="G29" s="6">
        <v>0.11</v>
      </c>
      <c r="H29" s="6">
        <v>0.1</v>
      </c>
      <c r="I29" s="6">
        <v>0.13</v>
      </c>
      <c r="J29" s="6">
        <v>0</v>
      </c>
      <c r="K29" s="6">
        <v>0.2</v>
      </c>
      <c r="L29" s="6">
        <v>0.06</v>
      </c>
      <c r="M29" s="6">
        <v>6.0000000000000005E-2</v>
      </c>
      <c r="N29" s="6">
        <v>0.08</v>
      </c>
      <c r="O29" s="6">
        <v>7.0000000000000007E-2</v>
      </c>
      <c r="P29" s="6">
        <v>0.08</v>
      </c>
      <c r="Q29" s="45"/>
      <c r="R29" s="6"/>
    </row>
    <row r="30" spans="1:18" x14ac:dyDescent="0.25">
      <c r="A30" t="s">
        <v>116</v>
      </c>
      <c r="B30" s="6">
        <v>-0.03</v>
      </c>
      <c r="C30" s="6">
        <v>0.11</v>
      </c>
      <c r="D30" s="6">
        <v>0.11</v>
      </c>
      <c r="E30" s="6">
        <v>0.15</v>
      </c>
      <c r="F30" s="6">
        <v>0.05</v>
      </c>
      <c r="G30" s="6">
        <v>0.13</v>
      </c>
      <c r="H30" s="6">
        <v>0.13</v>
      </c>
      <c r="I30" s="6">
        <v>0.16</v>
      </c>
      <c r="J30" s="6">
        <v>0.13</v>
      </c>
      <c r="K30" s="6">
        <v>0.15</v>
      </c>
      <c r="L30" s="6">
        <v>-0.02</v>
      </c>
      <c r="M30" s="6">
        <v>7.0000000000000007E-2</v>
      </c>
      <c r="N30" s="6">
        <v>0.13</v>
      </c>
      <c r="O30" s="6">
        <v>0.04</v>
      </c>
      <c r="P30" s="6">
        <v>0.09</v>
      </c>
      <c r="Q30" s="45"/>
      <c r="R30" s="6"/>
    </row>
    <row r="31" spans="1:18" x14ac:dyDescent="0.25">
      <c r="A31" t="s">
        <v>117</v>
      </c>
      <c r="B31" s="6">
        <v>0.13</v>
      </c>
      <c r="C31" s="6">
        <v>0.13</v>
      </c>
      <c r="D31" s="6">
        <v>0.12</v>
      </c>
      <c r="E31" s="6">
        <v>0.17</v>
      </c>
      <c r="F31" s="6">
        <v>7.0000000000000007E-2</v>
      </c>
      <c r="G31" s="6">
        <v>0.11</v>
      </c>
      <c r="H31" s="6">
        <v>0.08</v>
      </c>
      <c r="I31" s="6">
        <v>0.16</v>
      </c>
      <c r="J31" s="6">
        <v>0.16</v>
      </c>
      <c r="K31" s="6">
        <v>0.09</v>
      </c>
      <c r="L31" s="6">
        <v>-0.03</v>
      </c>
      <c r="M31" s="6">
        <v>0.04</v>
      </c>
      <c r="N31" s="6">
        <v>0.19</v>
      </c>
      <c r="O31" s="6">
        <v>0.12</v>
      </c>
      <c r="P31" s="6">
        <v>0.13</v>
      </c>
      <c r="Q31" s="45"/>
      <c r="R31" s="6"/>
    </row>
    <row r="32" spans="1:18" x14ac:dyDescent="0.25">
      <c r="A32" t="s">
        <v>118</v>
      </c>
      <c r="B32" s="6">
        <v>0.08</v>
      </c>
      <c r="C32" s="6">
        <v>0.18</v>
      </c>
      <c r="D32" s="6">
        <v>0.06</v>
      </c>
      <c r="E32" s="6">
        <v>7.0000000000000007E-2</v>
      </c>
      <c r="F32" s="6">
        <v>0.06</v>
      </c>
      <c r="G32" s="6">
        <v>0.14000000000000001</v>
      </c>
      <c r="H32" s="6">
        <v>0.24</v>
      </c>
      <c r="I32" s="6">
        <v>0.09</v>
      </c>
      <c r="J32" s="6">
        <v>0.16</v>
      </c>
      <c r="K32" s="6">
        <v>0.2</v>
      </c>
      <c r="L32" s="6">
        <v>0.08</v>
      </c>
      <c r="M32" s="6">
        <v>0.13999999999999999</v>
      </c>
      <c r="N32" s="6">
        <v>0.24</v>
      </c>
      <c r="O32" s="6">
        <v>0.22</v>
      </c>
      <c r="P32" s="6">
        <v>0.15</v>
      </c>
      <c r="Q32" s="45"/>
      <c r="R32" s="6"/>
    </row>
    <row r="33" spans="1:18" x14ac:dyDescent="0.25">
      <c r="A33" t="s">
        <v>119</v>
      </c>
      <c r="B33" s="6">
        <v>0.15</v>
      </c>
      <c r="C33" s="6">
        <v>0.2</v>
      </c>
      <c r="D33" s="6">
        <v>7.0000000000000007E-2</v>
      </c>
      <c r="E33" s="6">
        <v>0.18</v>
      </c>
      <c r="F33" s="6">
        <v>0.16</v>
      </c>
      <c r="G33" s="6">
        <v>0.11</v>
      </c>
      <c r="H33" s="6">
        <v>0.2</v>
      </c>
      <c r="I33" s="6">
        <v>0.15</v>
      </c>
      <c r="J33" s="6">
        <v>7.0000000000000007E-2</v>
      </c>
      <c r="K33" s="6">
        <v>0.09</v>
      </c>
      <c r="L33" s="6">
        <v>0.12</v>
      </c>
      <c r="M33" s="6">
        <v>0.2</v>
      </c>
      <c r="N33" s="6">
        <v>0.11</v>
      </c>
      <c r="O33" s="6">
        <v>0.16</v>
      </c>
      <c r="P33" s="6">
        <v>0.19</v>
      </c>
      <c r="Q33" s="45"/>
      <c r="R33" s="6"/>
    </row>
    <row r="34" spans="1:18" x14ac:dyDescent="0.25">
      <c r="A34" t="s">
        <v>120</v>
      </c>
      <c r="B34" s="6">
        <v>0.05</v>
      </c>
      <c r="C34" s="6">
        <v>0.13</v>
      </c>
      <c r="D34" s="6">
        <v>0.06</v>
      </c>
      <c r="E34" s="6">
        <v>0.05</v>
      </c>
      <c r="F34" s="6">
        <v>0.08</v>
      </c>
      <c r="G34" s="6">
        <v>0.06</v>
      </c>
      <c r="H34" s="6">
        <v>7.0000000000000007E-2</v>
      </c>
      <c r="I34" s="6">
        <v>0.11</v>
      </c>
      <c r="J34" s="6">
        <v>0.06</v>
      </c>
      <c r="K34" s="6">
        <v>0.12</v>
      </c>
      <c r="L34" s="6">
        <v>0.12</v>
      </c>
      <c r="M34" s="6">
        <v>0.13</v>
      </c>
      <c r="N34" s="6">
        <v>0</v>
      </c>
      <c r="O34" s="6">
        <v>0.2</v>
      </c>
      <c r="P34" s="6">
        <v>0.09</v>
      </c>
      <c r="Q34" s="45"/>
      <c r="R34" s="6"/>
    </row>
    <row r="35" spans="1:18" x14ac:dyDescent="0.25">
      <c r="A35" t="s">
        <v>121</v>
      </c>
      <c r="B35" s="6">
        <v>0.04</v>
      </c>
      <c r="C35" s="6">
        <v>0</v>
      </c>
      <c r="D35" s="6">
        <v>0.14000000000000001</v>
      </c>
      <c r="E35" s="6">
        <v>0.19</v>
      </c>
      <c r="F35" s="6">
        <v>0.1</v>
      </c>
      <c r="G35" s="6">
        <v>0.12</v>
      </c>
      <c r="H35" s="6">
        <v>0.16</v>
      </c>
      <c r="I35" s="6">
        <v>0.1</v>
      </c>
      <c r="J35" s="6">
        <v>0.11</v>
      </c>
      <c r="K35" s="6">
        <v>0.1</v>
      </c>
      <c r="L35" s="6">
        <v>7.0000000000000007E-2</v>
      </c>
      <c r="M35" s="6">
        <v>1.9999999999999997E-2</v>
      </c>
      <c r="N35" s="6">
        <v>0.02</v>
      </c>
      <c r="O35" s="6">
        <v>0.17</v>
      </c>
      <c r="P35" s="6">
        <v>0.13</v>
      </c>
      <c r="Q35" s="45"/>
      <c r="R35" s="6"/>
    </row>
    <row r="36" spans="1:18" x14ac:dyDescent="0.25">
      <c r="A36" t="s">
        <v>122</v>
      </c>
      <c r="B36" s="6">
        <v>0.06</v>
      </c>
      <c r="C36" s="6">
        <v>0.15</v>
      </c>
      <c r="D36" s="6">
        <v>0.15</v>
      </c>
      <c r="E36" s="6">
        <v>0.02</v>
      </c>
      <c r="F36" s="6">
        <v>7.0000000000000007E-2</v>
      </c>
      <c r="G36" s="6">
        <v>7.0000000000000007E-2</v>
      </c>
      <c r="H36" s="6">
        <v>0.1</v>
      </c>
      <c r="I36" s="6">
        <v>0.04</v>
      </c>
      <c r="J36" s="6">
        <v>7.0000000000000007E-2</v>
      </c>
      <c r="K36" s="6">
        <v>0.09</v>
      </c>
      <c r="L36" s="6">
        <v>0</v>
      </c>
      <c r="M36" s="6">
        <v>6.0000000000000005E-2</v>
      </c>
      <c r="N36" s="6">
        <v>0.06</v>
      </c>
      <c r="O36" s="6">
        <v>0.03</v>
      </c>
      <c r="P36" s="6">
        <v>0.06</v>
      </c>
      <c r="Q36" s="45"/>
      <c r="R36" s="6"/>
    </row>
    <row r="37" spans="1:18" x14ac:dyDescent="0.25">
      <c r="A37" t="s">
        <v>123</v>
      </c>
      <c r="B37" s="6">
        <v>0.12</v>
      </c>
      <c r="C37" s="6">
        <v>0.12</v>
      </c>
      <c r="D37" s="6">
        <v>0.01</v>
      </c>
      <c r="E37" s="6">
        <v>0.13</v>
      </c>
      <c r="F37" s="6">
        <v>-0.05</v>
      </c>
      <c r="G37" s="6">
        <v>7.0000000000000007E-2</v>
      </c>
      <c r="H37" s="6">
        <v>0.12</v>
      </c>
      <c r="I37" s="6">
        <v>-7.0000000000000007E-2</v>
      </c>
      <c r="J37" s="6">
        <v>0.08</v>
      </c>
      <c r="K37" s="6">
        <v>0</v>
      </c>
      <c r="L37" s="6">
        <v>0.13</v>
      </c>
      <c r="M37" s="6">
        <v>-0.02</v>
      </c>
      <c r="N37" s="6">
        <v>-0.04</v>
      </c>
      <c r="O37" s="6">
        <v>0.04</v>
      </c>
      <c r="P37" s="6">
        <v>0.03</v>
      </c>
      <c r="Q37" s="45"/>
      <c r="R37" s="6"/>
    </row>
    <row r="38" spans="1:18" x14ac:dyDescent="0.25">
      <c r="A38" t="s">
        <v>124</v>
      </c>
      <c r="B38" s="6">
        <v>0.11</v>
      </c>
      <c r="C38" s="6">
        <v>0.2</v>
      </c>
      <c r="D38" s="6">
        <v>0.2</v>
      </c>
      <c r="E38" s="6">
        <v>0.09</v>
      </c>
      <c r="F38" s="6">
        <v>0.2</v>
      </c>
      <c r="G38" s="6">
        <v>0.04</v>
      </c>
      <c r="H38" s="6">
        <v>0.18</v>
      </c>
      <c r="I38" s="6">
        <v>0</v>
      </c>
      <c r="J38" s="6">
        <v>0.2</v>
      </c>
      <c r="K38" s="6">
        <v>0.08</v>
      </c>
      <c r="L38" s="6">
        <v>-0.02</v>
      </c>
      <c r="M38" s="6">
        <v>0.16</v>
      </c>
      <c r="N38" s="6">
        <v>0.01</v>
      </c>
      <c r="O38" s="6">
        <v>0.01</v>
      </c>
      <c r="P38" s="6">
        <v>0.01</v>
      </c>
      <c r="Q38" s="45"/>
      <c r="R38" s="6"/>
    </row>
    <row r="39" spans="1:18" x14ac:dyDescent="0.25">
      <c r="A39" t="s">
        <v>125</v>
      </c>
      <c r="B39" s="6">
        <v>0.11</v>
      </c>
      <c r="C39" s="6">
        <v>0.17</v>
      </c>
      <c r="D39" s="6">
        <v>0.19</v>
      </c>
      <c r="E39" s="6">
        <v>0.09</v>
      </c>
      <c r="F39" s="6">
        <v>7.0000000000000007E-2</v>
      </c>
      <c r="G39" s="6">
        <v>0.15</v>
      </c>
      <c r="H39" s="6">
        <v>7.0000000000000007E-2</v>
      </c>
      <c r="I39" s="6">
        <v>0.01</v>
      </c>
      <c r="J39" s="6">
        <v>0.08</v>
      </c>
      <c r="K39" s="6">
        <v>-0.05</v>
      </c>
      <c r="L39" s="6">
        <v>7.0000000000000007E-2</v>
      </c>
      <c r="M39" s="6">
        <v>-0.08</v>
      </c>
      <c r="N39" s="6">
        <v>0.02</v>
      </c>
      <c r="O39" s="6">
        <v>-7.0000000000000007E-2</v>
      </c>
      <c r="P39" s="6">
        <v>0.09</v>
      </c>
      <c r="Q39" s="45"/>
      <c r="R39" s="6"/>
    </row>
    <row r="40" spans="1:18" x14ac:dyDescent="0.25">
      <c r="A40" t="s">
        <v>126</v>
      </c>
      <c r="B40" s="6">
        <v>-0.03</v>
      </c>
      <c r="C40" s="6">
        <v>0.06</v>
      </c>
      <c r="D40" s="6">
        <v>0.17</v>
      </c>
      <c r="E40" s="6">
        <v>0.09</v>
      </c>
      <c r="F40" s="6">
        <v>0.04</v>
      </c>
      <c r="G40" s="6">
        <v>0.02</v>
      </c>
      <c r="H40" s="6">
        <v>0.06</v>
      </c>
      <c r="I40" s="6">
        <v>0.06</v>
      </c>
      <c r="J40" s="6">
        <v>0.05</v>
      </c>
      <c r="K40" s="6">
        <v>0.06</v>
      </c>
      <c r="L40" s="6">
        <v>0.12</v>
      </c>
      <c r="M40" s="6">
        <v>6.0000000000000005E-2</v>
      </c>
      <c r="N40" s="6">
        <v>-0.03</v>
      </c>
      <c r="O40" s="6">
        <v>0</v>
      </c>
      <c r="P40" s="6">
        <v>0.01</v>
      </c>
      <c r="Q40" s="45"/>
      <c r="R40" s="6"/>
    </row>
    <row r="41" spans="1:18" x14ac:dyDescent="0.25">
      <c r="A41" t="s">
        <v>127</v>
      </c>
      <c r="B41" s="6">
        <v>0.09</v>
      </c>
      <c r="C41" s="6">
        <v>0.12</v>
      </c>
      <c r="D41" s="6">
        <v>0.05</v>
      </c>
      <c r="E41" s="6">
        <v>0.19</v>
      </c>
      <c r="F41" s="6">
        <v>0.03</v>
      </c>
      <c r="G41" s="6">
        <v>7.0000000000000007E-2</v>
      </c>
      <c r="H41" s="6">
        <v>0.1</v>
      </c>
      <c r="I41" s="6">
        <v>0.12</v>
      </c>
      <c r="J41" s="6">
        <v>0.16</v>
      </c>
      <c r="K41" s="6">
        <v>0.14000000000000001</v>
      </c>
      <c r="L41" s="6">
        <v>0.11</v>
      </c>
      <c r="M41" s="6">
        <v>1.9999999999999997E-2</v>
      </c>
      <c r="N41" s="6">
        <v>0.16</v>
      </c>
      <c r="O41" s="6">
        <v>0.03</v>
      </c>
      <c r="P41" s="6">
        <v>0.01</v>
      </c>
      <c r="Q41" s="45"/>
      <c r="R41" s="6"/>
    </row>
    <row r="42" spans="1:18" x14ac:dyDescent="0.25">
      <c r="A42" t="s">
        <v>128</v>
      </c>
      <c r="B42" s="6">
        <v>0.13</v>
      </c>
      <c r="C42" s="6">
        <v>0.08</v>
      </c>
      <c r="D42" s="6">
        <v>0.15</v>
      </c>
      <c r="E42" s="6">
        <v>0.01</v>
      </c>
      <c r="F42" s="6">
        <v>0.03</v>
      </c>
      <c r="G42" s="6">
        <v>7.0000000000000007E-2</v>
      </c>
      <c r="H42" s="6">
        <v>0.06</v>
      </c>
      <c r="I42" s="6">
        <v>0.15</v>
      </c>
      <c r="J42" s="6">
        <v>-0.02</v>
      </c>
      <c r="K42" s="6">
        <v>0.01</v>
      </c>
      <c r="L42" s="6">
        <v>0.14000000000000001</v>
      </c>
      <c r="M42" s="6">
        <v>-0.03</v>
      </c>
      <c r="N42" s="6">
        <v>0.13</v>
      </c>
      <c r="O42" s="6">
        <v>0.01</v>
      </c>
      <c r="P42" s="6">
        <v>0.1</v>
      </c>
      <c r="Q42" s="45"/>
      <c r="R42" s="6"/>
    </row>
    <row r="43" spans="1:18" x14ac:dyDescent="0.25">
      <c r="A43" t="s">
        <v>129</v>
      </c>
      <c r="B43" s="6">
        <v>0.12</v>
      </c>
      <c r="C43" s="6">
        <v>0.11</v>
      </c>
      <c r="D43" s="6">
        <v>0.13</v>
      </c>
      <c r="E43" s="6">
        <v>0.08</v>
      </c>
      <c r="F43" s="6">
        <v>0.16</v>
      </c>
      <c r="G43" s="6">
        <v>0.15</v>
      </c>
      <c r="H43" s="6">
        <v>0.05</v>
      </c>
      <c r="I43" s="6">
        <v>0.1</v>
      </c>
      <c r="J43" s="6">
        <v>-0.03</v>
      </c>
      <c r="K43" s="6">
        <v>-0.04</v>
      </c>
      <c r="L43" s="6">
        <v>0.06</v>
      </c>
      <c r="M43" s="6">
        <v>0</v>
      </c>
      <c r="N43" s="6">
        <v>7.0000000000000007E-2</v>
      </c>
      <c r="O43" s="6">
        <v>0</v>
      </c>
      <c r="P43" s="6">
        <v>0.03</v>
      </c>
      <c r="Q43" s="45"/>
      <c r="R43" s="6"/>
    </row>
    <row r="44" spans="1:18" x14ac:dyDescent="0.25">
      <c r="A44" t="s">
        <v>130</v>
      </c>
      <c r="B44" s="6">
        <v>7.0000000000000007E-2</v>
      </c>
      <c r="C44" s="6">
        <v>0.17</v>
      </c>
      <c r="D44" s="6">
        <v>0.04</v>
      </c>
      <c r="E44" s="6">
        <v>0.19</v>
      </c>
      <c r="F44" s="6">
        <v>0.01</v>
      </c>
      <c r="G44" s="6">
        <v>-0.03</v>
      </c>
      <c r="H44" s="6">
        <v>0.05</v>
      </c>
      <c r="I44" s="6">
        <v>0.05</v>
      </c>
      <c r="J44" s="6">
        <v>0.15</v>
      </c>
      <c r="K44" s="6">
        <v>0.14000000000000001</v>
      </c>
      <c r="L44" s="6">
        <v>-0.06</v>
      </c>
      <c r="M44" s="6">
        <v>-0.02</v>
      </c>
      <c r="N44" s="6">
        <v>0.02</v>
      </c>
      <c r="O44" s="6">
        <v>0.02</v>
      </c>
      <c r="P44" s="6">
        <v>0.17</v>
      </c>
      <c r="Q44" s="45"/>
      <c r="R44" s="6"/>
    </row>
    <row r="45" spans="1:18" x14ac:dyDescent="0.25">
      <c r="A45" t="s">
        <v>131</v>
      </c>
      <c r="B45" s="6">
        <v>7.0000000000000007E-2</v>
      </c>
      <c r="C45" s="6">
        <v>0</v>
      </c>
      <c r="D45" s="6">
        <v>0.03</v>
      </c>
      <c r="E45" s="6">
        <v>0.18</v>
      </c>
      <c r="F45" s="6">
        <v>0.05</v>
      </c>
      <c r="G45" s="6">
        <v>0</v>
      </c>
      <c r="H45" s="6">
        <v>7.0000000000000007E-2</v>
      </c>
      <c r="I45" s="6">
        <v>0.1</v>
      </c>
      <c r="J45" s="6">
        <v>0.05</v>
      </c>
      <c r="K45" s="6">
        <v>0.11</v>
      </c>
      <c r="L45" s="6">
        <v>0.03</v>
      </c>
      <c r="M45" s="6">
        <v>0.02</v>
      </c>
      <c r="N45" s="6">
        <v>0.15</v>
      </c>
      <c r="O45" s="6">
        <v>0.12</v>
      </c>
      <c r="P45" s="6">
        <v>0.05</v>
      </c>
      <c r="Q45" s="45"/>
      <c r="R45" s="6"/>
    </row>
    <row r="46" spans="1:18" x14ac:dyDescent="0.25">
      <c r="A46" t="s">
        <v>132</v>
      </c>
      <c r="B46" s="6">
        <v>-0.04</v>
      </c>
      <c r="C46" s="6">
        <v>0.1</v>
      </c>
      <c r="D46" s="6">
        <v>0.16</v>
      </c>
      <c r="E46" s="6">
        <v>0.16</v>
      </c>
      <c r="F46" s="6">
        <v>0.05</v>
      </c>
      <c r="G46" s="6">
        <v>-0.02</v>
      </c>
      <c r="H46" s="6">
        <v>0.02</v>
      </c>
      <c r="I46" s="6">
        <v>0.13</v>
      </c>
      <c r="J46" s="6">
        <v>-0.05</v>
      </c>
      <c r="K46" s="6">
        <v>0.03</v>
      </c>
      <c r="L46" s="6">
        <v>0</v>
      </c>
      <c r="M46" s="6">
        <v>-0.03</v>
      </c>
      <c r="N46" s="6">
        <v>0</v>
      </c>
      <c r="O46" s="6">
        <v>0.08</v>
      </c>
      <c r="P46" s="6">
        <v>0.14000000000000001</v>
      </c>
      <c r="Q46" s="45"/>
      <c r="R46" s="6"/>
    </row>
    <row r="47" spans="1:18" x14ac:dyDescent="0.25">
      <c r="A47" t="s">
        <v>133</v>
      </c>
      <c r="B47" s="6">
        <v>0.04</v>
      </c>
      <c r="C47" s="6">
        <v>-0.02</v>
      </c>
      <c r="D47" s="6">
        <v>0.02</v>
      </c>
      <c r="E47" s="6">
        <v>0.04</v>
      </c>
      <c r="F47" s="6">
        <v>-0.02</v>
      </c>
      <c r="G47" s="6">
        <v>0.12</v>
      </c>
      <c r="H47" s="6">
        <v>0.05</v>
      </c>
      <c r="I47" s="6">
        <v>0</v>
      </c>
      <c r="J47" s="6">
        <v>0.16</v>
      </c>
      <c r="K47" s="6">
        <v>0.06</v>
      </c>
      <c r="L47" s="6">
        <v>0.14000000000000001</v>
      </c>
      <c r="M47" s="6">
        <v>6.0000000000000005E-2</v>
      </c>
      <c r="N47" s="6">
        <v>0.15</v>
      </c>
      <c r="O47" s="6">
        <v>0.05</v>
      </c>
      <c r="P47" s="6">
        <v>0.13</v>
      </c>
      <c r="Q47" s="45"/>
      <c r="R47" s="6"/>
    </row>
    <row r="48" spans="1:18" x14ac:dyDescent="0.25">
      <c r="A48" t="s">
        <v>134</v>
      </c>
      <c r="B48" s="6">
        <v>0.1</v>
      </c>
      <c r="C48" s="6">
        <v>0.18</v>
      </c>
      <c r="D48" s="6">
        <v>0.14000000000000001</v>
      </c>
      <c r="E48" s="6">
        <v>0.01</v>
      </c>
      <c r="F48" s="6">
        <v>0.11</v>
      </c>
      <c r="G48" s="6">
        <v>0.17</v>
      </c>
      <c r="H48" s="6">
        <v>0.09</v>
      </c>
      <c r="I48" s="6">
        <v>0.1</v>
      </c>
      <c r="J48" s="6">
        <v>0.19</v>
      </c>
      <c r="K48" s="6">
        <v>0.15</v>
      </c>
      <c r="L48" s="6">
        <v>-0.04</v>
      </c>
      <c r="M48" s="6">
        <v>7.0000000000000007E-2</v>
      </c>
      <c r="N48" s="6">
        <v>0.09</v>
      </c>
      <c r="O48" s="6">
        <v>0.11</v>
      </c>
      <c r="P48" s="6">
        <v>0.19</v>
      </c>
      <c r="Q48" s="45"/>
      <c r="R48" s="6"/>
    </row>
    <row r="49" spans="1:18" x14ac:dyDescent="0.25">
      <c r="A49" t="s">
        <v>135</v>
      </c>
      <c r="B49" s="6">
        <v>7.0000000000000007E-2</v>
      </c>
      <c r="C49" s="6">
        <v>0.12</v>
      </c>
      <c r="D49" s="6">
        <v>0.06</v>
      </c>
      <c r="E49" s="6">
        <v>0.19</v>
      </c>
      <c r="F49" s="6">
        <v>0</v>
      </c>
      <c r="G49" s="6">
        <v>0.04</v>
      </c>
      <c r="H49" s="6">
        <v>0.04</v>
      </c>
      <c r="I49" s="6">
        <v>0.12</v>
      </c>
      <c r="J49" s="6">
        <v>0.01</v>
      </c>
      <c r="K49" s="6">
        <v>0.15</v>
      </c>
      <c r="L49" s="6">
        <v>0.13</v>
      </c>
      <c r="M49" s="6">
        <v>1.0000000000000002E-2</v>
      </c>
      <c r="N49" s="6">
        <v>0.14000000000000001</v>
      </c>
      <c r="O49" s="6">
        <v>0.09</v>
      </c>
      <c r="P49" s="6">
        <v>0.11</v>
      </c>
      <c r="Q49" s="45"/>
      <c r="R49" s="6"/>
    </row>
    <row r="50" spans="1:18" x14ac:dyDescent="0.25">
      <c r="A50" t="s">
        <v>136</v>
      </c>
      <c r="B50" s="6">
        <v>-0.03</v>
      </c>
      <c r="C50" s="6">
        <v>0.17</v>
      </c>
      <c r="D50" s="6">
        <v>0.18</v>
      </c>
      <c r="E50" s="6">
        <v>0.16</v>
      </c>
      <c r="F50" s="6">
        <v>0.11</v>
      </c>
      <c r="G50" s="6">
        <v>0.1</v>
      </c>
      <c r="H50" s="6">
        <v>0.18</v>
      </c>
      <c r="I50" s="6">
        <v>0</v>
      </c>
      <c r="J50" s="6">
        <v>7.0000000000000007E-2</v>
      </c>
      <c r="K50" s="6">
        <v>0.14000000000000001</v>
      </c>
      <c r="L50" s="6">
        <v>0.18</v>
      </c>
      <c r="M50" s="6">
        <v>0.1</v>
      </c>
      <c r="N50" s="6">
        <v>0.08</v>
      </c>
      <c r="O50" s="6">
        <v>0.05</v>
      </c>
      <c r="P50" s="6">
        <v>0.18</v>
      </c>
      <c r="Q50" s="45"/>
      <c r="R50" s="6"/>
    </row>
    <row r="51" spans="1:18" x14ac:dyDescent="0.25">
      <c r="A51" t="s">
        <v>137</v>
      </c>
      <c r="B51" s="6">
        <v>0</v>
      </c>
      <c r="C51" s="6">
        <v>7.0000000000000007E-2</v>
      </c>
      <c r="D51" s="6">
        <v>7.0000000000000007E-2</v>
      </c>
      <c r="E51" s="6">
        <v>0</v>
      </c>
      <c r="F51" s="6">
        <v>0.06</v>
      </c>
      <c r="G51" s="6">
        <v>0</v>
      </c>
      <c r="H51" s="6">
        <v>0.12</v>
      </c>
      <c r="I51" s="6">
        <v>0.16</v>
      </c>
      <c r="J51" s="6">
        <v>0.05</v>
      </c>
      <c r="K51" s="6">
        <v>0</v>
      </c>
      <c r="L51" s="6">
        <v>0.12</v>
      </c>
      <c r="M51" s="6">
        <v>-0.02</v>
      </c>
      <c r="N51" s="6">
        <v>0.05</v>
      </c>
      <c r="O51" s="6">
        <v>0.19</v>
      </c>
      <c r="P51" s="6">
        <v>0.11</v>
      </c>
      <c r="Q51" s="45"/>
      <c r="R51" s="6"/>
    </row>
    <row r="52" spans="1:18" x14ac:dyDescent="0.25">
      <c r="A52" t="s">
        <v>138</v>
      </c>
      <c r="B52" s="6">
        <v>0.26</v>
      </c>
      <c r="C52" s="6">
        <v>0.28999999999999998</v>
      </c>
      <c r="D52" s="6">
        <v>0.3</v>
      </c>
      <c r="E52" s="6">
        <v>0.3</v>
      </c>
      <c r="F52" s="6">
        <v>0.16</v>
      </c>
      <c r="G52" s="6">
        <v>0.16</v>
      </c>
      <c r="H52" s="6">
        <v>0.16</v>
      </c>
      <c r="I52" s="6">
        <v>0.26</v>
      </c>
      <c r="J52" s="6">
        <v>0.2</v>
      </c>
      <c r="K52" s="6">
        <v>0.28000000000000003</v>
      </c>
      <c r="L52" s="6">
        <v>0.26</v>
      </c>
      <c r="M52" s="6">
        <v>0.13</v>
      </c>
      <c r="N52" s="6">
        <v>0.26</v>
      </c>
      <c r="O52" s="6">
        <v>0.3</v>
      </c>
      <c r="P52" s="6">
        <v>0.25</v>
      </c>
      <c r="Q52" s="45"/>
      <c r="R52" s="6"/>
    </row>
    <row r="53" spans="1:18" x14ac:dyDescent="0.25">
      <c r="A53" t="s">
        <v>139</v>
      </c>
      <c r="B53" s="6">
        <v>0.05</v>
      </c>
      <c r="C53" s="6">
        <v>0.05</v>
      </c>
      <c r="D53" s="6">
        <v>7.0000000000000007E-2</v>
      </c>
      <c r="E53" s="6">
        <v>0.04</v>
      </c>
      <c r="F53" s="6">
        <v>0.02</v>
      </c>
      <c r="G53" s="6">
        <v>0.01</v>
      </c>
      <c r="H53" s="6">
        <v>0.05</v>
      </c>
      <c r="I53" s="6">
        <v>7.0000000000000007E-2</v>
      </c>
      <c r="J53" s="6">
        <v>0.02</v>
      </c>
      <c r="K53" s="6">
        <v>0.02</v>
      </c>
      <c r="L53" s="6">
        <v>-0.01</v>
      </c>
      <c r="M53" s="6">
        <v>0.12</v>
      </c>
      <c r="N53" s="6">
        <v>0.06</v>
      </c>
      <c r="O53" s="6">
        <v>0.01</v>
      </c>
      <c r="P53" s="6">
        <v>0.16</v>
      </c>
      <c r="Q53" s="45"/>
      <c r="R53" s="6"/>
    </row>
    <row r="54" spans="1:18" x14ac:dyDescent="0.25">
      <c r="A54" t="s">
        <v>140</v>
      </c>
      <c r="B54" s="6">
        <v>0.02</v>
      </c>
      <c r="C54" s="6">
        <v>0.02</v>
      </c>
      <c r="D54" s="6">
        <v>0.06</v>
      </c>
      <c r="E54" s="6">
        <v>0.04</v>
      </c>
      <c r="F54" s="6">
        <v>0.09</v>
      </c>
      <c r="G54" s="6">
        <v>-0.03</v>
      </c>
      <c r="H54" s="6">
        <v>0.01</v>
      </c>
      <c r="I54" s="6">
        <v>0.1</v>
      </c>
      <c r="J54" s="6">
        <v>0.12</v>
      </c>
      <c r="K54" s="6">
        <v>0.08</v>
      </c>
      <c r="L54" s="6">
        <v>0.11</v>
      </c>
      <c r="M54" s="6">
        <v>0.13999999999999999</v>
      </c>
      <c r="N54" s="6">
        <v>0.04</v>
      </c>
      <c r="O54" s="6">
        <v>0.1</v>
      </c>
      <c r="P54" s="6">
        <v>7.0000000000000007E-2</v>
      </c>
      <c r="Q54" s="45"/>
      <c r="R54" s="6"/>
    </row>
    <row r="55" spans="1:18" x14ac:dyDescent="0.25">
      <c r="A55" t="s">
        <v>141</v>
      </c>
      <c r="B55" s="6">
        <v>0.01</v>
      </c>
      <c r="C55" s="6">
        <v>0.06</v>
      </c>
      <c r="D55" s="6">
        <v>0.16</v>
      </c>
      <c r="E55" s="6">
        <v>0.08</v>
      </c>
      <c r="F55" s="6">
        <v>0.05</v>
      </c>
      <c r="G55" s="6">
        <v>0.1</v>
      </c>
      <c r="H55" s="6">
        <v>0.2</v>
      </c>
      <c r="I55" s="6">
        <v>0.15</v>
      </c>
      <c r="J55" s="6">
        <v>0.04</v>
      </c>
      <c r="K55" s="6">
        <v>0.04</v>
      </c>
      <c r="L55" s="6">
        <v>-0.02</v>
      </c>
      <c r="M55" s="6">
        <v>3.0000000000000006E-2</v>
      </c>
      <c r="N55" s="6">
        <v>0</v>
      </c>
      <c r="O55" s="6">
        <v>0.08</v>
      </c>
      <c r="P55" s="6">
        <v>0.01</v>
      </c>
      <c r="Q55" s="45"/>
      <c r="R55" s="6"/>
    </row>
    <row r="56" spans="1:18" x14ac:dyDescent="0.25">
      <c r="A56" t="s">
        <v>142</v>
      </c>
      <c r="B56" s="6">
        <v>0.04</v>
      </c>
      <c r="C56" s="6">
        <v>0.1</v>
      </c>
      <c r="D56" s="6">
        <v>0.06</v>
      </c>
      <c r="E56" s="6">
        <v>0</v>
      </c>
      <c r="F56" s="6">
        <v>0</v>
      </c>
      <c r="G56" s="6">
        <v>0.13</v>
      </c>
      <c r="H56" s="6">
        <v>0.16</v>
      </c>
      <c r="I56" s="6">
        <v>7.0000000000000007E-2</v>
      </c>
      <c r="J56" s="6">
        <v>0.16</v>
      </c>
      <c r="K56" s="6">
        <v>7.0000000000000007E-2</v>
      </c>
      <c r="L56" s="6">
        <v>-7.0000000000000007E-2</v>
      </c>
      <c r="M56" s="6">
        <v>-0.03</v>
      </c>
      <c r="N56" s="6">
        <v>0.03</v>
      </c>
      <c r="O56" s="6">
        <v>0.06</v>
      </c>
      <c r="P56" s="6">
        <v>0.17</v>
      </c>
      <c r="Q56" s="45"/>
      <c r="R56" s="6"/>
    </row>
    <row r="57" spans="1:18" x14ac:dyDescent="0.25">
      <c r="A57" t="s">
        <v>143</v>
      </c>
      <c r="B57" s="6">
        <v>-0.04</v>
      </c>
      <c r="C57" s="6">
        <v>-7.0000000000000007E-2</v>
      </c>
      <c r="D57" s="6">
        <v>-0.04</v>
      </c>
      <c r="E57" s="6">
        <v>0.05</v>
      </c>
      <c r="F57" s="6">
        <v>-0.03</v>
      </c>
      <c r="G57" s="6">
        <v>0.12</v>
      </c>
      <c r="H57" s="6">
        <v>7.0000000000000007E-2</v>
      </c>
      <c r="I57" s="6">
        <v>-0.02</v>
      </c>
      <c r="J57" s="6">
        <v>0.04</v>
      </c>
      <c r="K57" s="6">
        <v>0.08</v>
      </c>
      <c r="L57" s="6">
        <v>0.09</v>
      </c>
      <c r="M57" s="6">
        <v>0</v>
      </c>
      <c r="N57" s="6">
        <v>-0.01</v>
      </c>
      <c r="O57" s="6">
        <v>-0.02</v>
      </c>
      <c r="P57" s="6">
        <v>0.13</v>
      </c>
      <c r="Q57" s="45"/>
      <c r="R57" s="6"/>
    </row>
    <row r="58" spans="1:18" x14ac:dyDescent="0.25">
      <c r="A58" t="s">
        <v>144</v>
      </c>
      <c r="B58" s="6">
        <v>-0.03</v>
      </c>
      <c r="C58" s="6">
        <v>0.16</v>
      </c>
      <c r="D58" s="6">
        <v>0.11</v>
      </c>
      <c r="E58" s="6">
        <v>0.06</v>
      </c>
      <c r="F58" s="6">
        <v>0.14000000000000001</v>
      </c>
      <c r="G58" s="6">
        <v>-0.03</v>
      </c>
      <c r="H58" s="6">
        <v>0.11</v>
      </c>
      <c r="I58" s="6">
        <v>7.0000000000000007E-2</v>
      </c>
      <c r="J58" s="6">
        <v>0.06</v>
      </c>
      <c r="K58" s="6">
        <v>0.09</v>
      </c>
      <c r="L58" s="6">
        <v>0.04</v>
      </c>
      <c r="M58" s="6">
        <v>0.09</v>
      </c>
      <c r="N58" s="6">
        <v>7.0000000000000007E-2</v>
      </c>
      <c r="O58" s="6">
        <v>0.08</v>
      </c>
      <c r="P58" s="6">
        <v>0.1</v>
      </c>
      <c r="Q58" s="45"/>
      <c r="R58" s="6"/>
    </row>
    <row r="59" spans="1:18" x14ac:dyDescent="0.25">
      <c r="A59" t="s">
        <v>145</v>
      </c>
      <c r="B59" s="6">
        <v>0</v>
      </c>
      <c r="C59" s="6">
        <v>0.05</v>
      </c>
      <c r="D59" s="6">
        <v>0.16</v>
      </c>
      <c r="E59" s="6">
        <v>0.06</v>
      </c>
      <c r="F59" s="6">
        <v>0.11</v>
      </c>
      <c r="G59" s="6">
        <v>0.09</v>
      </c>
      <c r="H59" s="6">
        <v>0.16</v>
      </c>
      <c r="I59" s="6">
        <v>0.19</v>
      </c>
      <c r="J59" s="6">
        <v>0.17</v>
      </c>
      <c r="K59" s="6">
        <v>0.11</v>
      </c>
      <c r="L59" s="6">
        <v>0.09</v>
      </c>
      <c r="M59" s="6">
        <v>6.0000000000000005E-2</v>
      </c>
      <c r="N59" s="6">
        <v>0.01</v>
      </c>
      <c r="O59" s="6">
        <v>0.18</v>
      </c>
      <c r="P59" s="6">
        <v>0.11</v>
      </c>
      <c r="Q59" s="45"/>
      <c r="R59" s="6"/>
    </row>
    <row r="60" spans="1:18" x14ac:dyDescent="0.25">
      <c r="A60" t="s">
        <v>146</v>
      </c>
      <c r="B60" s="6">
        <v>0</v>
      </c>
      <c r="C60" s="6">
        <v>0.11</v>
      </c>
      <c r="D60" s="6">
        <v>0.02</v>
      </c>
      <c r="E60" s="6">
        <v>0.17</v>
      </c>
      <c r="F60" s="6">
        <v>0.13</v>
      </c>
      <c r="G60" s="6">
        <v>0.14000000000000001</v>
      </c>
      <c r="H60" s="6">
        <v>0.2</v>
      </c>
      <c r="I60" s="6">
        <v>0.05</v>
      </c>
      <c r="J60" s="6">
        <v>0.05</v>
      </c>
      <c r="K60" s="6">
        <v>0.14000000000000001</v>
      </c>
      <c r="L60" s="6">
        <v>-0.04</v>
      </c>
      <c r="M60" s="6">
        <v>1.9999999999999997E-2</v>
      </c>
      <c r="N60" s="6">
        <v>0.16</v>
      </c>
      <c r="O60" s="6">
        <v>0.17</v>
      </c>
      <c r="P60" s="6">
        <v>0.11</v>
      </c>
      <c r="Q60" s="45"/>
      <c r="R60" s="6"/>
    </row>
    <row r="61" spans="1:18" x14ac:dyDescent="0.25">
      <c r="A61" t="s">
        <v>147</v>
      </c>
      <c r="B61" s="6">
        <v>0.01</v>
      </c>
      <c r="C61" s="6">
        <v>0.12</v>
      </c>
      <c r="D61" s="6">
        <v>0.02</v>
      </c>
      <c r="E61" s="6">
        <v>0.12</v>
      </c>
      <c r="F61" s="6">
        <v>0.15</v>
      </c>
      <c r="G61" s="6">
        <v>0.11</v>
      </c>
      <c r="H61" s="6">
        <v>0.02</v>
      </c>
      <c r="I61" s="6">
        <v>0.06</v>
      </c>
      <c r="J61" s="6">
        <v>0.09</v>
      </c>
      <c r="K61" s="6">
        <v>0.05</v>
      </c>
      <c r="L61" s="6">
        <v>-7.0000000000000007E-2</v>
      </c>
      <c r="M61" s="6">
        <v>7.0000000000000007E-2</v>
      </c>
      <c r="N61" s="6">
        <v>0</v>
      </c>
      <c r="O61" s="6">
        <v>7.0000000000000007E-2</v>
      </c>
      <c r="P61" s="6">
        <v>0.17</v>
      </c>
      <c r="Q61" s="45"/>
      <c r="R61" s="6"/>
    </row>
    <row r="62" spans="1:18" x14ac:dyDescent="0.25">
      <c r="A62" t="s">
        <v>148</v>
      </c>
      <c r="B62" s="6">
        <v>0.17</v>
      </c>
      <c r="C62" s="6">
        <v>7.0000000000000007E-2</v>
      </c>
      <c r="D62" s="6">
        <v>0.1</v>
      </c>
      <c r="E62" s="6">
        <v>0.08</v>
      </c>
      <c r="F62" s="6">
        <v>0</v>
      </c>
      <c r="G62" s="6">
        <v>0.04</v>
      </c>
      <c r="H62" s="6">
        <v>0</v>
      </c>
      <c r="I62" s="6">
        <v>0.03</v>
      </c>
      <c r="J62" s="6">
        <v>0.05</v>
      </c>
      <c r="K62" s="6">
        <v>0.08</v>
      </c>
      <c r="L62" s="6">
        <v>0.15</v>
      </c>
      <c r="M62" s="6">
        <v>0.12</v>
      </c>
      <c r="N62" s="6">
        <v>0.08</v>
      </c>
      <c r="O62" s="6">
        <v>0</v>
      </c>
      <c r="P62" s="6">
        <v>0.01</v>
      </c>
      <c r="Q62" s="45"/>
      <c r="R62" s="6"/>
    </row>
    <row r="63" spans="1:18" x14ac:dyDescent="0.25">
      <c r="A63" t="s">
        <v>149</v>
      </c>
      <c r="B63" s="6">
        <v>0</v>
      </c>
      <c r="C63" s="6">
        <v>0.02</v>
      </c>
      <c r="D63" s="6">
        <v>0.1</v>
      </c>
      <c r="E63" s="6">
        <v>0.13</v>
      </c>
      <c r="F63" s="6">
        <v>0.11</v>
      </c>
      <c r="G63" s="6">
        <v>7.0000000000000007E-2</v>
      </c>
      <c r="H63" s="6">
        <v>0.19</v>
      </c>
      <c r="I63" s="6">
        <v>0.1</v>
      </c>
      <c r="J63" s="6">
        <v>0.11</v>
      </c>
      <c r="K63" s="6">
        <v>0.2</v>
      </c>
      <c r="L63" s="6">
        <v>0.12</v>
      </c>
      <c r="M63" s="6">
        <v>0.04</v>
      </c>
      <c r="N63" s="6">
        <v>0.2</v>
      </c>
      <c r="O63" s="6">
        <v>0.15</v>
      </c>
      <c r="P63" s="6">
        <v>0.21</v>
      </c>
      <c r="Q63" s="45"/>
      <c r="R63" s="6"/>
    </row>
    <row r="64" spans="1:18" x14ac:dyDescent="0.25">
      <c r="A64" t="s">
        <v>150</v>
      </c>
      <c r="B64" s="6">
        <v>-0.01</v>
      </c>
      <c r="C64" s="6">
        <v>7.0000000000000007E-2</v>
      </c>
      <c r="D64" s="6">
        <v>0.06</v>
      </c>
      <c r="E64" s="6">
        <v>0.2</v>
      </c>
      <c r="F64" s="6">
        <v>0.08</v>
      </c>
      <c r="G64" s="6">
        <v>-0.03</v>
      </c>
      <c r="H64" s="6">
        <v>0.06</v>
      </c>
      <c r="I64" s="6">
        <v>0.17</v>
      </c>
      <c r="J64" s="6">
        <v>0.06</v>
      </c>
      <c r="K64" s="6">
        <v>7.0000000000000007E-2</v>
      </c>
      <c r="L64" s="6">
        <v>-0.04</v>
      </c>
      <c r="M64" s="6">
        <v>6.0000000000000005E-2</v>
      </c>
      <c r="N64" s="6">
        <v>0.05</v>
      </c>
      <c r="O64" s="6">
        <v>0.08</v>
      </c>
      <c r="P64" s="6">
        <v>0.03</v>
      </c>
      <c r="Q64" s="45"/>
      <c r="R64" s="6"/>
    </row>
    <row r="65" spans="1:18" x14ac:dyDescent="0.25">
      <c r="A65" t="s">
        <v>151</v>
      </c>
      <c r="B65" s="6">
        <v>0.08</v>
      </c>
      <c r="C65" s="6">
        <v>0.17</v>
      </c>
      <c r="D65" s="6">
        <v>0.04</v>
      </c>
      <c r="E65" s="6">
        <v>0.15</v>
      </c>
      <c r="F65" s="6">
        <v>0</v>
      </c>
      <c r="G65" s="6">
        <v>0.04</v>
      </c>
      <c r="H65" s="6">
        <v>0.2</v>
      </c>
      <c r="I65" s="6">
        <v>0.12</v>
      </c>
      <c r="J65" s="6">
        <v>0</v>
      </c>
      <c r="K65" s="6">
        <v>0.15</v>
      </c>
      <c r="L65" s="6">
        <v>0.08</v>
      </c>
      <c r="M65" s="6">
        <v>0.13999999999999999</v>
      </c>
      <c r="N65" s="6">
        <v>0.17</v>
      </c>
      <c r="O65" s="6">
        <v>0.05</v>
      </c>
      <c r="P65" s="6">
        <v>0</v>
      </c>
      <c r="Q65" s="45"/>
      <c r="R65" s="6"/>
    </row>
    <row r="66" spans="1:18" x14ac:dyDescent="0.25">
      <c r="A66" t="s">
        <v>152</v>
      </c>
      <c r="B66" s="6">
        <v>0.13</v>
      </c>
      <c r="C66" s="6">
        <v>0.05</v>
      </c>
      <c r="D66" s="6">
        <v>0.15</v>
      </c>
      <c r="E66" s="6">
        <v>0.11</v>
      </c>
      <c r="F66" s="6">
        <v>0.03</v>
      </c>
      <c r="G66" s="6">
        <v>-0.03</v>
      </c>
      <c r="H66" s="6">
        <v>0.08</v>
      </c>
      <c r="I66" s="6">
        <v>0.12</v>
      </c>
      <c r="J66" s="6">
        <v>0.14000000000000001</v>
      </c>
      <c r="K66" s="6">
        <v>0.15</v>
      </c>
      <c r="L66" s="6">
        <v>0.1</v>
      </c>
      <c r="M66" s="6">
        <v>7.9999999999999988E-2</v>
      </c>
      <c r="N66" s="6">
        <v>0.12</v>
      </c>
      <c r="O66" s="6">
        <v>0.12</v>
      </c>
      <c r="P66" s="6">
        <v>0.14000000000000001</v>
      </c>
      <c r="Q66" s="45"/>
      <c r="R66" s="6"/>
    </row>
    <row r="67" spans="1:18" x14ac:dyDescent="0.25">
      <c r="A67" t="s">
        <v>153</v>
      </c>
      <c r="B67" s="6">
        <v>0.02</v>
      </c>
      <c r="C67" s="6">
        <v>-0.12</v>
      </c>
      <c r="D67" s="6">
        <v>-0.12</v>
      </c>
      <c r="E67" s="6">
        <v>0.01</v>
      </c>
      <c r="F67" s="6">
        <v>0</v>
      </c>
      <c r="G67" s="6">
        <v>0.06</v>
      </c>
      <c r="H67" s="6">
        <v>-0.03</v>
      </c>
      <c r="I67" s="6">
        <v>0.05</v>
      </c>
      <c r="J67" s="6">
        <v>7.0000000000000007E-2</v>
      </c>
      <c r="K67" s="6">
        <v>0.05</v>
      </c>
      <c r="L67" s="6">
        <v>7.0000000000000007E-2</v>
      </c>
      <c r="M67" s="6">
        <v>-7.0000000000000007E-2</v>
      </c>
      <c r="N67" s="6">
        <v>-0.13</v>
      </c>
      <c r="O67" s="6">
        <v>-0.1</v>
      </c>
      <c r="P67" s="6">
        <v>-0.12</v>
      </c>
      <c r="Q67" s="45"/>
      <c r="R67" s="6"/>
    </row>
    <row r="68" spans="1:18" x14ac:dyDescent="0.25">
      <c r="A68" t="s">
        <v>154</v>
      </c>
      <c r="B68" s="6">
        <v>0.06</v>
      </c>
      <c r="C68" s="6">
        <v>0</v>
      </c>
      <c r="D68" s="6">
        <v>0.05</v>
      </c>
      <c r="E68" s="6">
        <v>0.14000000000000001</v>
      </c>
      <c r="F68" s="6">
        <v>0.02</v>
      </c>
      <c r="G68" s="6">
        <v>0.12</v>
      </c>
      <c r="H68" s="6">
        <v>7.0000000000000007E-2</v>
      </c>
      <c r="I68" s="6">
        <v>0.01</v>
      </c>
      <c r="J68" s="6">
        <v>0.03</v>
      </c>
      <c r="K68" s="6">
        <v>0.16</v>
      </c>
      <c r="L68" s="6">
        <v>0.02</v>
      </c>
      <c r="M68" s="6">
        <v>0.13</v>
      </c>
      <c r="N68" s="6">
        <v>0.11</v>
      </c>
      <c r="O68" s="6">
        <v>0.08</v>
      </c>
      <c r="P68" s="6">
        <v>0.03</v>
      </c>
      <c r="Q68" s="45"/>
      <c r="R68" s="6"/>
    </row>
    <row r="69" spans="1:18" x14ac:dyDescent="0.25">
      <c r="A69" t="s">
        <v>155</v>
      </c>
      <c r="B69" s="6">
        <v>-0.05</v>
      </c>
      <c r="C69" s="6">
        <v>0.16</v>
      </c>
      <c r="D69" s="6">
        <v>0.2</v>
      </c>
      <c r="E69" s="6">
        <v>0.18</v>
      </c>
      <c r="F69" s="6">
        <v>0.13</v>
      </c>
      <c r="G69" s="6">
        <v>7.0000000000000007E-2</v>
      </c>
      <c r="H69" s="6">
        <v>0.18</v>
      </c>
      <c r="I69" s="6">
        <v>0.02</v>
      </c>
      <c r="J69" s="6">
        <v>0.11</v>
      </c>
      <c r="K69" s="6">
        <v>0.04</v>
      </c>
      <c r="L69" s="6">
        <v>-0.01</v>
      </c>
      <c r="M69" s="6">
        <v>7.9999999999999988E-2</v>
      </c>
      <c r="N69" s="6">
        <v>0.03</v>
      </c>
      <c r="O69" s="6">
        <v>0.17</v>
      </c>
      <c r="P69" s="6">
        <v>0.25</v>
      </c>
      <c r="Q69" s="45"/>
      <c r="R69" s="6"/>
    </row>
    <row r="70" spans="1:18" x14ac:dyDescent="0.25">
      <c r="A70" t="s">
        <v>156</v>
      </c>
      <c r="B70" s="6">
        <v>0.14000000000000001</v>
      </c>
      <c r="C70" s="6">
        <v>0.2</v>
      </c>
      <c r="D70" s="6">
        <v>0.05</v>
      </c>
      <c r="E70" s="6">
        <v>0.17</v>
      </c>
      <c r="F70" s="6">
        <v>0.03</v>
      </c>
      <c r="G70" s="6">
        <v>-0.03</v>
      </c>
      <c r="H70" s="6">
        <v>0.01</v>
      </c>
      <c r="I70" s="6">
        <v>0.1</v>
      </c>
      <c r="J70" s="6">
        <v>0.17</v>
      </c>
      <c r="K70" s="6">
        <v>0.2</v>
      </c>
      <c r="L70" s="6">
        <v>0.02</v>
      </c>
      <c r="M70" s="6">
        <v>7.0000000000000007E-2</v>
      </c>
      <c r="N70" s="6">
        <v>0.17</v>
      </c>
      <c r="O70" s="6">
        <v>0.17</v>
      </c>
      <c r="P70" s="6">
        <v>0.06</v>
      </c>
      <c r="Q70" s="45"/>
      <c r="R70" s="6"/>
    </row>
    <row r="71" spans="1:18" x14ac:dyDescent="0.25">
      <c r="A71" t="s">
        <v>157</v>
      </c>
      <c r="B71" s="6">
        <v>0.11</v>
      </c>
      <c r="C71" s="6">
        <v>0.03</v>
      </c>
      <c r="D71" s="6">
        <v>0.2</v>
      </c>
      <c r="E71" s="6">
        <v>0.02</v>
      </c>
      <c r="F71" s="6">
        <v>0.11</v>
      </c>
      <c r="G71" s="6">
        <v>-0.02</v>
      </c>
      <c r="H71" s="6">
        <v>0.2</v>
      </c>
      <c r="I71" s="6">
        <v>0.15</v>
      </c>
      <c r="J71" s="6">
        <v>0.12</v>
      </c>
      <c r="K71" s="6">
        <v>0.12</v>
      </c>
      <c r="L71" s="6">
        <v>0.13</v>
      </c>
      <c r="M71" s="6">
        <v>-0.03</v>
      </c>
      <c r="N71" s="6">
        <v>0.17</v>
      </c>
      <c r="O71" s="6">
        <v>0.04</v>
      </c>
      <c r="P71" s="6">
        <v>0.17</v>
      </c>
      <c r="Q71" s="45"/>
      <c r="R71" s="6"/>
    </row>
    <row r="72" spans="1:18" x14ac:dyDescent="0.25">
      <c r="A72" t="s">
        <v>158</v>
      </c>
      <c r="B72" s="6">
        <v>0.2</v>
      </c>
      <c r="C72" s="6">
        <v>0.03</v>
      </c>
      <c r="D72" s="6">
        <v>0.15</v>
      </c>
      <c r="E72" s="6">
        <v>0.19</v>
      </c>
      <c r="F72" s="6">
        <v>0.03</v>
      </c>
      <c r="G72" s="6">
        <v>7.0000000000000007E-2</v>
      </c>
      <c r="H72" s="6">
        <v>0.13</v>
      </c>
      <c r="I72" s="6">
        <v>0.05</v>
      </c>
      <c r="J72" s="6">
        <v>0.19</v>
      </c>
      <c r="K72" s="6">
        <v>0.04</v>
      </c>
      <c r="L72" s="6">
        <v>0.11</v>
      </c>
      <c r="M72" s="6">
        <v>0.18</v>
      </c>
      <c r="N72" s="6">
        <v>0.12</v>
      </c>
      <c r="O72" s="6">
        <v>0.13</v>
      </c>
      <c r="P72" s="6">
        <v>0.19</v>
      </c>
      <c r="Q72" s="45"/>
      <c r="R72" s="6"/>
    </row>
    <row r="73" spans="1:18" x14ac:dyDescent="0.25">
      <c r="A73" t="s">
        <v>159</v>
      </c>
      <c r="B73" s="6">
        <v>-0.04</v>
      </c>
      <c r="C73" s="6">
        <v>0.08</v>
      </c>
      <c r="D73" s="6">
        <v>0.13</v>
      </c>
      <c r="E73" s="6">
        <v>0.05</v>
      </c>
      <c r="F73" s="6">
        <v>0.02</v>
      </c>
      <c r="G73" s="6">
        <v>0.09</v>
      </c>
      <c r="H73" s="6">
        <v>0.2</v>
      </c>
      <c r="I73" s="6">
        <v>0.08</v>
      </c>
      <c r="J73" s="6">
        <v>0.18</v>
      </c>
      <c r="K73" s="6">
        <v>0.2</v>
      </c>
      <c r="L73" s="6">
        <v>0.1</v>
      </c>
      <c r="M73" s="6">
        <v>0.10999999999999999</v>
      </c>
      <c r="N73" s="6">
        <v>0.01</v>
      </c>
      <c r="O73" s="6">
        <v>0.09</v>
      </c>
      <c r="P73" s="6">
        <v>0.02</v>
      </c>
      <c r="Q73" s="45"/>
      <c r="R73" s="6"/>
    </row>
    <row r="74" spans="1:18" x14ac:dyDescent="0.25">
      <c r="A74" t="s">
        <v>160</v>
      </c>
      <c r="B74" s="6">
        <v>0.09</v>
      </c>
      <c r="C74" s="6">
        <v>0.05</v>
      </c>
      <c r="D74" s="6">
        <v>0</v>
      </c>
      <c r="E74" s="6">
        <v>0.09</v>
      </c>
      <c r="F74" s="6">
        <v>0.01</v>
      </c>
      <c r="G74" s="6">
        <v>0.09</v>
      </c>
      <c r="H74" s="6">
        <v>0.05</v>
      </c>
      <c r="I74" s="6">
        <v>0.14000000000000001</v>
      </c>
      <c r="J74" s="6">
        <v>0.14000000000000001</v>
      </c>
      <c r="K74" s="6">
        <v>0.15</v>
      </c>
      <c r="L74" s="6">
        <v>0.11</v>
      </c>
      <c r="M74" s="6">
        <v>4.9999999999999996E-2</v>
      </c>
      <c r="N74" s="6">
        <v>0.01</v>
      </c>
      <c r="O74" s="6">
        <v>0</v>
      </c>
      <c r="P74" s="6">
        <v>0.06</v>
      </c>
      <c r="Q74" s="45"/>
      <c r="R74" s="6"/>
    </row>
    <row r="75" spans="1:18" x14ac:dyDescent="0.25">
      <c r="A75" t="s">
        <v>161</v>
      </c>
      <c r="B75" s="6">
        <v>0.14000000000000001</v>
      </c>
      <c r="C75" s="6">
        <v>0.2</v>
      </c>
      <c r="D75" s="6">
        <v>0.16</v>
      </c>
      <c r="E75" s="6">
        <v>0.01</v>
      </c>
      <c r="F75" s="6">
        <v>0.05</v>
      </c>
      <c r="G75" s="6">
        <v>0.01</v>
      </c>
      <c r="H75" s="6">
        <v>0.08</v>
      </c>
      <c r="I75" s="6">
        <v>0.12</v>
      </c>
      <c r="J75" s="6">
        <v>7.0000000000000007E-2</v>
      </c>
      <c r="K75" s="6">
        <v>0.14000000000000001</v>
      </c>
      <c r="L75" s="6">
        <v>0.05</v>
      </c>
      <c r="M75" s="6">
        <v>-1.0000000000000002E-2</v>
      </c>
      <c r="N75" s="6">
        <v>0.18</v>
      </c>
      <c r="O75" s="6">
        <v>0.08</v>
      </c>
      <c r="P75" s="6">
        <v>0.16</v>
      </c>
      <c r="Q75" s="45"/>
      <c r="R75" s="6"/>
    </row>
    <row r="76" spans="1:18" x14ac:dyDescent="0.25">
      <c r="A76" t="s">
        <v>162</v>
      </c>
      <c r="B76" s="6">
        <v>0.02</v>
      </c>
      <c r="C76" s="6">
        <v>0.2</v>
      </c>
      <c r="D76" s="6">
        <v>0.16</v>
      </c>
      <c r="E76" s="6">
        <v>0.1</v>
      </c>
      <c r="F76" s="6">
        <v>0.15</v>
      </c>
      <c r="G76" s="6">
        <v>0.13</v>
      </c>
      <c r="H76" s="6">
        <v>0.06</v>
      </c>
      <c r="I76" s="6">
        <v>0.17</v>
      </c>
      <c r="J76" s="6">
        <v>0.16</v>
      </c>
      <c r="K76" s="6">
        <v>0.08</v>
      </c>
      <c r="L76" s="6">
        <v>0.05</v>
      </c>
      <c r="M76" s="6">
        <v>-0.04</v>
      </c>
      <c r="N76" s="6">
        <v>0.09</v>
      </c>
      <c r="O76" s="6">
        <v>0.06</v>
      </c>
      <c r="P76" s="6">
        <v>0.15</v>
      </c>
      <c r="Q76" s="45"/>
      <c r="R76" s="6"/>
    </row>
    <row r="77" spans="1:18" x14ac:dyDescent="0.25">
      <c r="A77" t="s">
        <v>163</v>
      </c>
      <c r="B77" s="6">
        <v>0.02</v>
      </c>
      <c r="C77" s="6">
        <v>0.14000000000000001</v>
      </c>
      <c r="D77" s="6">
        <v>0.11</v>
      </c>
      <c r="E77" s="6">
        <v>0.11</v>
      </c>
      <c r="F77" s="6">
        <v>7.0000000000000007E-2</v>
      </c>
      <c r="G77" s="6">
        <v>0.02</v>
      </c>
      <c r="H77" s="6">
        <v>0.02</v>
      </c>
      <c r="I77" s="6">
        <v>0.03</v>
      </c>
      <c r="J77" s="6">
        <v>0.19</v>
      </c>
      <c r="K77" s="6">
        <v>0.12</v>
      </c>
      <c r="L77" s="6">
        <v>0.01</v>
      </c>
      <c r="M77" s="6">
        <v>1.0000000000000002E-2</v>
      </c>
      <c r="N77" s="6">
        <v>0.11</v>
      </c>
      <c r="O77" s="6">
        <v>0.17</v>
      </c>
      <c r="P77" s="6">
        <v>0.13</v>
      </c>
      <c r="Q77" s="45"/>
      <c r="R77" s="6"/>
    </row>
    <row r="78" spans="1:18" x14ac:dyDescent="0.25">
      <c r="A78" t="s">
        <v>164</v>
      </c>
      <c r="B78" s="6">
        <v>-0.03</v>
      </c>
      <c r="C78" s="6">
        <v>0.19</v>
      </c>
      <c r="D78" s="6">
        <v>0.09</v>
      </c>
      <c r="E78" s="6">
        <v>7.0000000000000007E-2</v>
      </c>
      <c r="F78" s="6">
        <v>0.2</v>
      </c>
      <c r="G78" s="6">
        <v>0.14000000000000001</v>
      </c>
      <c r="H78" s="6">
        <v>7.0000000000000007E-2</v>
      </c>
      <c r="I78" s="6">
        <v>0.17</v>
      </c>
      <c r="J78" s="6">
        <v>0.16</v>
      </c>
      <c r="K78" s="6">
        <v>0.12</v>
      </c>
      <c r="L78" s="6">
        <v>0.12</v>
      </c>
      <c r="M78" s="6">
        <v>0.1</v>
      </c>
      <c r="N78" s="6">
        <v>0.02</v>
      </c>
      <c r="O78" s="6">
        <v>0.16</v>
      </c>
      <c r="P78" s="6">
        <v>0.21</v>
      </c>
      <c r="Q78" s="45"/>
      <c r="R78" s="6"/>
    </row>
    <row r="79" spans="1:18" x14ac:dyDescent="0.25">
      <c r="A79" t="s">
        <v>165</v>
      </c>
      <c r="B79" s="6">
        <v>-0.03</v>
      </c>
      <c r="C79" s="6">
        <v>7.0000000000000007E-2</v>
      </c>
      <c r="D79" s="6">
        <v>0.03</v>
      </c>
      <c r="E79" s="6">
        <v>0.12</v>
      </c>
      <c r="F79" s="6">
        <v>0.04</v>
      </c>
      <c r="G79" s="6">
        <v>0.09</v>
      </c>
      <c r="H79" s="6">
        <v>0.19</v>
      </c>
      <c r="I79" s="6">
        <v>0.09</v>
      </c>
      <c r="J79" s="6">
        <v>0.2</v>
      </c>
      <c r="K79" s="6">
        <v>-0.1</v>
      </c>
      <c r="L79" s="6">
        <v>-0.01</v>
      </c>
      <c r="M79" s="6">
        <v>0.12</v>
      </c>
      <c r="N79" s="6">
        <v>0.06</v>
      </c>
      <c r="O79" s="6">
        <v>0.05</v>
      </c>
      <c r="P79" s="6">
        <v>0.05</v>
      </c>
      <c r="Q79" s="45"/>
      <c r="R79" s="6"/>
    </row>
    <row r="80" spans="1:18" x14ac:dyDescent="0.25">
      <c r="A80" t="s">
        <v>166</v>
      </c>
      <c r="B80" s="6">
        <v>0.01</v>
      </c>
      <c r="C80" s="6">
        <v>0.09</v>
      </c>
      <c r="D80" s="6">
        <v>0.06</v>
      </c>
      <c r="E80" s="6">
        <v>0.11</v>
      </c>
      <c r="F80" s="6">
        <v>0</v>
      </c>
      <c r="G80" s="6">
        <v>0.1</v>
      </c>
      <c r="H80" s="6">
        <v>0.16</v>
      </c>
      <c r="I80" s="6">
        <v>0</v>
      </c>
      <c r="J80" s="6">
        <v>0.08</v>
      </c>
      <c r="K80" s="6">
        <v>0.06</v>
      </c>
      <c r="L80" s="6">
        <v>0.08</v>
      </c>
      <c r="M80" s="6">
        <v>-0.03</v>
      </c>
      <c r="N80" s="6">
        <v>0.01</v>
      </c>
      <c r="O80" s="6">
        <v>0.04</v>
      </c>
      <c r="P80" s="6">
        <v>0.05</v>
      </c>
      <c r="Q80" s="45"/>
      <c r="R80" s="6"/>
    </row>
    <row r="81" spans="1:18" x14ac:dyDescent="0.25">
      <c r="A81" t="s">
        <v>167</v>
      </c>
      <c r="B81" s="6">
        <v>0.15</v>
      </c>
      <c r="C81" s="6">
        <v>0.03</v>
      </c>
      <c r="D81" s="6">
        <v>0</v>
      </c>
      <c r="E81" s="6">
        <v>0.12</v>
      </c>
      <c r="F81" s="6">
        <v>0.18</v>
      </c>
      <c r="G81" s="6">
        <v>0</v>
      </c>
      <c r="H81" s="6">
        <v>0.19</v>
      </c>
      <c r="I81" s="6">
        <v>0</v>
      </c>
      <c r="J81" s="6">
        <v>0.02</v>
      </c>
      <c r="K81" s="6">
        <v>0.11</v>
      </c>
      <c r="L81" s="6">
        <v>-0.02</v>
      </c>
      <c r="M81" s="6">
        <v>1.9999999999999997E-2</v>
      </c>
      <c r="N81" s="6">
        <v>0.2</v>
      </c>
      <c r="O81" s="6">
        <v>0.05</v>
      </c>
      <c r="P81" s="6">
        <v>0.11</v>
      </c>
      <c r="Q81" s="45"/>
      <c r="R81" s="6"/>
    </row>
    <row r="82" spans="1:18" x14ac:dyDescent="0.25">
      <c r="A82" t="s">
        <v>168</v>
      </c>
      <c r="B82" s="6">
        <v>0.06</v>
      </c>
      <c r="C82" s="6">
        <v>0.04</v>
      </c>
      <c r="D82" s="6">
        <v>0.04</v>
      </c>
      <c r="E82" s="6">
        <v>7.0000000000000007E-2</v>
      </c>
      <c r="F82" s="6">
        <v>0.03</v>
      </c>
      <c r="G82" s="6">
        <v>0.13</v>
      </c>
      <c r="H82" s="6">
        <v>0.12</v>
      </c>
      <c r="I82" s="6">
        <v>0.11</v>
      </c>
      <c r="J82" s="6">
        <v>0.09</v>
      </c>
      <c r="K82" s="6">
        <v>0.03</v>
      </c>
      <c r="L82" s="6">
        <v>-0.04</v>
      </c>
      <c r="M82" s="6">
        <v>0.1</v>
      </c>
      <c r="N82" s="6">
        <v>0</v>
      </c>
      <c r="O82" s="6">
        <v>0.17</v>
      </c>
      <c r="P82" s="6">
        <v>0.05</v>
      </c>
      <c r="Q82" s="45"/>
      <c r="R82" s="6"/>
    </row>
    <row r="83" spans="1:18" x14ac:dyDescent="0.25">
      <c r="A83" t="s">
        <v>169</v>
      </c>
      <c r="B83" s="6">
        <v>0.06</v>
      </c>
      <c r="C83" s="6">
        <v>0.01</v>
      </c>
      <c r="D83" s="6">
        <v>0.11</v>
      </c>
      <c r="E83" s="6">
        <v>0.11</v>
      </c>
      <c r="F83" s="6">
        <v>0.09</v>
      </c>
      <c r="G83" s="6">
        <v>0.01</v>
      </c>
      <c r="H83" s="6">
        <v>0.13</v>
      </c>
      <c r="I83" s="6">
        <v>0.19</v>
      </c>
      <c r="J83" s="6">
        <v>0.11</v>
      </c>
      <c r="K83" s="6">
        <v>0.04</v>
      </c>
      <c r="L83" s="6">
        <v>-0.05</v>
      </c>
      <c r="M83" s="6">
        <v>-1.0000000000000002E-2</v>
      </c>
      <c r="N83" s="6">
        <v>7.0000000000000007E-2</v>
      </c>
      <c r="O83" s="6">
        <v>0.04</v>
      </c>
      <c r="P83" s="6">
        <v>7.0000000000000007E-2</v>
      </c>
      <c r="Q83" s="45"/>
      <c r="R83" s="6"/>
    </row>
    <row r="84" spans="1:18" x14ac:dyDescent="0.25">
      <c r="A84" t="s">
        <v>170</v>
      </c>
      <c r="B84" s="6">
        <v>0.06</v>
      </c>
      <c r="C84" s="6">
        <v>0.1</v>
      </c>
      <c r="D84" s="6">
        <v>0.14000000000000001</v>
      </c>
      <c r="E84" s="6">
        <v>0.09</v>
      </c>
      <c r="F84" s="6">
        <v>0</v>
      </c>
      <c r="G84" s="6">
        <v>0.14000000000000001</v>
      </c>
      <c r="H84" s="6">
        <v>0.09</v>
      </c>
      <c r="I84" s="6">
        <v>0.15</v>
      </c>
      <c r="J84" s="6">
        <v>0.16</v>
      </c>
      <c r="K84" s="6">
        <v>0.06</v>
      </c>
      <c r="L84" s="6">
        <v>0.06</v>
      </c>
      <c r="M84" s="6">
        <v>0.12</v>
      </c>
      <c r="N84" s="6">
        <v>0.18</v>
      </c>
      <c r="O84" s="6">
        <v>7.0000000000000007E-2</v>
      </c>
      <c r="P84" s="6">
        <v>0.28000000000000003</v>
      </c>
      <c r="Q84" s="45"/>
      <c r="R84" s="6"/>
    </row>
    <row r="85" spans="1:18" x14ac:dyDescent="0.25">
      <c r="A85" t="s">
        <v>171</v>
      </c>
      <c r="B85" s="6">
        <v>0.04</v>
      </c>
      <c r="C85" s="6">
        <v>0.12</v>
      </c>
      <c r="D85" s="6">
        <v>0.05</v>
      </c>
      <c r="E85" s="6">
        <v>0.09</v>
      </c>
      <c r="F85" s="6">
        <v>0.05</v>
      </c>
      <c r="G85" s="6">
        <v>-0.02</v>
      </c>
      <c r="H85" s="6">
        <v>0.06</v>
      </c>
      <c r="I85" s="6">
        <v>0.02</v>
      </c>
      <c r="J85" s="6">
        <v>0.09</v>
      </c>
      <c r="K85" s="6">
        <v>7.0000000000000007E-2</v>
      </c>
      <c r="L85" s="6">
        <v>0.03</v>
      </c>
      <c r="M85" s="6">
        <v>0</v>
      </c>
      <c r="N85" s="6">
        <v>0.05</v>
      </c>
      <c r="O85" s="6">
        <v>0</v>
      </c>
      <c r="P85" s="6">
        <v>0.05</v>
      </c>
      <c r="Q85" s="45"/>
      <c r="R85" s="6"/>
    </row>
    <row r="86" spans="1:18" x14ac:dyDescent="0.25">
      <c r="A86" t="s">
        <v>172</v>
      </c>
      <c r="B86" s="6">
        <v>0.13</v>
      </c>
      <c r="C86" s="6">
        <v>0.14000000000000001</v>
      </c>
      <c r="D86" s="6">
        <v>0.18</v>
      </c>
      <c r="E86" s="6">
        <v>0.13</v>
      </c>
      <c r="F86" s="6">
        <v>0.05</v>
      </c>
      <c r="G86" s="6">
        <v>0.06</v>
      </c>
      <c r="H86" s="6">
        <v>0.04</v>
      </c>
      <c r="I86" s="6">
        <v>0.11</v>
      </c>
      <c r="J86" s="6">
        <v>0.14000000000000001</v>
      </c>
      <c r="K86" s="6">
        <v>0.17</v>
      </c>
      <c r="L86" s="6">
        <v>0.04</v>
      </c>
      <c r="M86" s="6">
        <v>-0.02</v>
      </c>
      <c r="N86" s="6">
        <v>0.01</v>
      </c>
      <c r="O86" s="6">
        <v>0.05</v>
      </c>
      <c r="P86" s="6">
        <v>0.1</v>
      </c>
      <c r="Q86" s="45"/>
      <c r="R86" s="6"/>
    </row>
    <row r="87" spans="1:18" x14ac:dyDescent="0.25">
      <c r="A87" t="s">
        <v>173</v>
      </c>
      <c r="B87" s="6">
        <v>0.05</v>
      </c>
      <c r="C87" s="6">
        <v>0.1</v>
      </c>
      <c r="D87" s="6">
        <v>0.08</v>
      </c>
      <c r="E87" s="6">
        <v>0.19</v>
      </c>
      <c r="F87" s="6">
        <v>0.01</v>
      </c>
      <c r="G87" s="6">
        <v>0.13</v>
      </c>
      <c r="H87" s="6">
        <v>0.04</v>
      </c>
      <c r="I87" s="6">
        <v>0.12</v>
      </c>
      <c r="J87" s="6">
        <v>0.04</v>
      </c>
      <c r="K87" s="6">
        <v>0.16</v>
      </c>
      <c r="L87" s="6">
        <v>0.02</v>
      </c>
      <c r="M87" s="6">
        <v>7.9999999999999988E-2</v>
      </c>
      <c r="N87" s="6">
        <v>0.09</v>
      </c>
      <c r="O87" s="6">
        <v>0.12</v>
      </c>
      <c r="P87" s="6">
        <v>0.17</v>
      </c>
      <c r="Q87" s="45"/>
      <c r="R87" s="6"/>
    </row>
    <row r="88" spans="1:18" x14ac:dyDescent="0.25">
      <c r="A88" t="s">
        <v>174</v>
      </c>
      <c r="B88" s="6">
        <v>0.03</v>
      </c>
      <c r="C88" s="6">
        <v>7.0000000000000007E-2</v>
      </c>
      <c r="D88" s="6">
        <v>-1.9999999999999997E-2</v>
      </c>
      <c r="E88" s="6">
        <v>1.0000000000000002E-2</v>
      </c>
      <c r="F88" s="6">
        <v>0.12</v>
      </c>
      <c r="G88" s="6">
        <v>7.0000000000000007E-2</v>
      </c>
      <c r="H88" s="6">
        <v>0.08</v>
      </c>
      <c r="I88" s="6">
        <v>0.03</v>
      </c>
      <c r="J88" s="6">
        <v>0.11000000000000001</v>
      </c>
      <c r="K88" s="6">
        <v>1.0000000000000002E-2</v>
      </c>
      <c r="L88" s="6">
        <v>-0.08</v>
      </c>
      <c r="M88" s="6">
        <v>0.12</v>
      </c>
      <c r="N88" s="6">
        <v>0.13</v>
      </c>
      <c r="O88" s="6">
        <v>0.13</v>
      </c>
      <c r="P88" s="6">
        <v>0</v>
      </c>
      <c r="Q88" s="45"/>
      <c r="R88" s="6"/>
    </row>
    <row r="89" spans="1:18" x14ac:dyDescent="0.25">
      <c r="A89" t="s">
        <v>175</v>
      </c>
      <c r="B89" s="6">
        <v>1.0000000000000002E-2</v>
      </c>
      <c r="C89" s="6">
        <v>0.10999999999999999</v>
      </c>
      <c r="D89" s="6">
        <v>0.13</v>
      </c>
      <c r="E89" s="6">
        <v>0.09</v>
      </c>
      <c r="F89" s="6">
        <v>6.0000000000000005E-2</v>
      </c>
      <c r="G89" s="6">
        <v>-0.03</v>
      </c>
      <c r="H89" s="6">
        <v>0</v>
      </c>
      <c r="I89" s="6">
        <v>0.1</v>
      </c>
      <c r="J89" s="6">
        <v>4.9999999999999996E-2</v>
      </c>
      <c r="K89" s="6">
        <v>-0.03</v>
      </c>
      <c r="L89" s="6">
        <v>-0.11000000000000001</v>
      </c>
      <c r="M89" s="6">
        <v>3.9999999999999987E-2</v>
      </c>
      <c r="N89" s="6">
        <v>0.04</v>
      </c>
      <c r="O89" s="6">
        <v>-1.0000000000000002E-2</v>
      </c>
      <c r="P89" s="6">
        <v>0.15</v>
      </c>
      <c r="Q89" s="45"/>
      <c r="R89" s="6"/>
    </row>
    <row r="90" spans="1:18" x14ac:dyDescent="0.25">
      <c r="A90" t="s">
        <v>176</v>
      </c>
      <c r="B90" s="6">
        <v>-0.01</v>
      </c>
      <c r="C90" s="6">
        <v>0.11</v>
      </c>
      <c r="D90" s="6">
        <v>0.12000000000000001</v>
      </c>
      <c r="E90" s="6">
        <v>3.9999999999999994E-2</v>
      </c>
      <c r="F90" s="6">
        <v>0.09</v>
      </c>
      <c r="G90" s="6">
        <v>0.14000000000000001</v>
      </c>
      <c r="H90" s="6">
        <v>0.06</v>
      </c>
      <c r="I90" s="6">
        <v>0.02</v>
      </c>
      <c r="J90" s="6">
        <v>9.9999999999999992E-2</v>
      </c>
      <c r="K90" s="6">
        <v>9.9999999999999992E-2</v>
      </c>
      <c r="L90" s="6">
        <v>0.09</v>
      </c>
      <c r="M90" s="6">
        <v>2.9999999999999995E-2</v>
      </c>
      <c r="N90" s="6">
        <v>-0.02</v>
      </c>
      <c r="O90" s="6">
        <v>3.0000000000000002E-2</v>
      </c>
      <c r="P90" s="6">
        <v>3.9999999999999994E-2</v>
      </c>
      <c r="Q90" s="45"/>
      <c r="R90" s="6"/>
    </row>
    <row r="91" spans="1:18" x14ac:dyDescent="0.25">
      <c r="A91" t="s">
        <v>177</v>
      </c>
      <c r="B91" s="6">
        <v>3.9999999999999994E-2</v>
      </c>
      <c r="C91" s="6">
        <v>0.18</v>
      </c>
      <c r="D91" s="6">
        <v>0.18</v>
      </c>
      <c r="E91" s="6">
        <v>0.15</v>
      </c>
      <c r="F91" s="6">
        <v>0.16</v>
      </c>
      <c r="G91" s="6">
        <v>0.11</v>
      </c>
      <c r="H91" s="6">
        <v>0.12</v>
      </c>
      <c r="I91" s="6">
        <v>0.14000000000000001</v>
      </c>
      <c r="J91" s="6">
        <v>0.28000000000000003</v>
      </c>
      <c r="K91" s="6">
        <v>0.2</v>
      </c>
      <c r="L91" s="6">
        <v>0.18</v>
      </c>
      <c r="M91" s="6">
        <v>0.19</v>
      </c>
      <c r="N91" s="6">
        <v>0.22</v>
      </c>
      <c r="O91" s="6">
        <v>0.19</v>
      </c>
      <c r="P91" s="6">
        <v>0.28000000000000003</v>
      </c>
      <c r="Q91" s="45"/>
      <c r="R91" s="6"/>
    </row>
    <row r="92" spans="1:18" x14ac:dyDescent="0.25">
      <c r="A92" t="s">
        <v>178</v>
      </c>
      <c r="B92" s="6">
        <v>0.09</v>
      </c>
      <c r="C92" s="6">
        <v>0.12</v>
      </c>
      <c r="D92" s="6">
        <v>0.12</v>
      </c>
      <c r="E92" s="6">
        <v>0.19</v>
      </c>
      <c r="F92" s="6">
        <v>0.16</v>
      </c>
      <c r="G92" s="6">
        <v>0.12</v>
      </c>
      <c r="H92" s="6">
        <v>0.15</v>
      </c>
      <c r="I92" s="6">
        <v>0.15</v>
      </c>
      <c r="J92" s="6">
        <v>0.14000000000000001</v>
      </c>
      <c r="K92" s="6">
        <v>0.01</v>
      </c>
      <c r="L92" s="6">
        <v>-0.04</v>
      </c>
      <c r="M92" s="6">
        <v>4.9999999999999996E-2</v>
      </c>
      <c r="N92" s="6">
        <v>0.08</v>
      </c>
      <c r="O92" s="6">
        <v>0.14000000000000001</v>
      </c>
      <c r="P92" s="6">
        <v>0.14000000000000001</v>
      </c>
      <c r="Q92" s="45"/>
      <c r="R92" s="6"/>
    </row>
    <row r="93" spans="1:18" x14ac:dyDescent="0.25">
      <c r="A93" t="s">
        <v>179</v>
      </c>
      <c r="B93" s="6">
        <v>0.09</v>
      </c>
      <c r="C93" s="6">
        <v>0.05</v>
      </c>
      <c r="D93" s="6">
        <v>0.08</v>
      </c>
      <c r="E93" s="6">
        <v>0.17</v>
      </c>
      <c r="F93" s="6">
        <v>0.2</v>
      </c>
      <c r="G93" s="6">
        <v>0.13</v>
      </c>
      <c r="H93" s="6">
        <v>0</v>
      </c>
      <c r="I93" s="6">
        <v>0.11</v>
      </c>
      <c r="J93" s="6">
        <v>0.01</v>
      </c>
      <c r="K93" s="6">
        <v>0.17</v>
      </c>
      <c r="L93" s="6">
        <v>0.09</v>
      </c>
      <c r="M93" s="6">
        <v>0.10999999999999999</v>
      </c>
      <c r="N93" s="6">
        <v>0.06</v>
      </c>
      <c r="O93" s="6">
        <v>0.09</v>
      </c>
      <c r="P93" s="6">
        <v>0.03</v>
      </c>
      <c r="Q93" s="45"/>
      <c r="R93" s="6"/>
    </row>
    <row r="94" spans="1:18" x14ac:dyDescent="0.25">
      <c r="A94" t="s">
        <v>180</v>
      </c>
      <c r="B94" s="6">
        <v>0.11</v>
      </c>
      <c r="C94" s="6">
        <v>0.12</v>
      </c>
      <c r="D94" s="6">
        <v>0.05</v>
      </c>
      <c r="E94" s="6">
        <v>0.12</v>
      </c>
      <c r="F94" s="6">
        <v>0.1</v>
      </c>
      <c r="G94" s="6">
        <v>-0.03</v>
      </c>
      <c r="H94" s="6">
        <v>0.09</v>
      </c>
      <c r="I94" s="6">
        <v>0.12</v>
      </c>
      <c r="J94" s="6">
        <v>0.05</v>
      </c>
      <c r="K94" s="6">
        <v>0.05</v>
      </c>
      <c r="L94" s="6">
        <v>7.0000000000000007E-2</v>
      </c>
      <c r="M94" s="6">
        <v>0</v>
      </c>
      <c r="N94" s="6">
        <v>-0.05</v>
      </c>
      <c r="O94" s="6">
        <v>0.03</v>
      </c>
      <c r="P94" s="6">
        <v>0.08</v>
      </c>
      <c r="Q94" s="45"/>
      <c r="R94" s="6"/>
    </row>
    <row r="95" spans="1:18" x14ac:dyDescent="0.25">
      <c r="A95" t="s">
        <v>181</v>
      </c>
      <c r="B95" s="6">
        <v>0</v>
      </c>
      <c r="C95" s="6">
        <v>0.1</v>
      </c>
      <c r="D95" s="6">
        <v>0.01</v>
      </c>
      <c r="E95" s="6">
        <v>0.14000000000000001</v>
      </c>
      <c r="F95" s="6">
        <v>0.09</v>
      </c>
      <c r="G95" s="6">
        <v>0.08</v>
      </c>
      <c r="H95" s="6">
        <v>0.12</v>
      </c>
      <c r="I95" s="6">
        <v>0.13</v>
      </c>
      <c r="J95" s="6">
        <v>0.16</v>
      </c>
      <c r="K95" s="6">
        <v>0.11</v>
      </c>
      <c r="L95" s="6">
        <v>0.01</v>
      </c>
      <c r="M95" s="6">
        <v>3.0000000000000006E-2</v>
      </c>
      <c r="N95" s="6">
        <v>0.04</v>
      </c>
      <c r="O95" s="6">
        <v>0.2</v>
      </c>
      <c r="P95" s="6">
        <v>0.04</v>
      </c>
      <c r="Q95" s="45"/>
      <c r="R95" s="6"/>
    </row>
    <row r="96" spans="1:18" x14ac:dyDescent="0.25">
      <c r="A96" t="s">
        <v>182</v>
      </c>
      <c r="B96" s="6">
        <v>0.05</v>
      </c>
      <c r="C96" s="6">
        <v>0.06</v>
      </c>
      <c r="D96" s="6">
        <v>0.02</v>
      </c>
      <c r="E96" s="6">
        <v>0.08</v>
      </c>
      <c r="F96" s="6">
        <v>0.06</v>
      </c>
      <c r="G96" s="6">
        <v>0.03</v>
      </c>
      <c r="H96" s="6">
        <v>0.09</v>
      </c>
      <c r="I96" s="6">
        <v>0</v>
      </c>
      <c r="J96" s="6">
        <v>0.09</v>
      </c>
      <c r="K96" s="6">
        <v>0.05</v>
      </c>
      <c r="L96" s="6">
        <v>0.05</v>
      </c>
      <c r="M96" s="6">
        <v>0.03</v>
      </c>
      <c r="N96" s="6">
        <v>0.11</v>
      </c>
      <c r="O96" s="6">
        <v>0.04</v>
      </c>
      <c r="P96" s="6">
        <v>0</v>
      </c>
      <c r="Q96" s="45"/>
      <c r="R96" s="6"/>
    </row>
    <row r="97" spans="1:18" x14ac:dyDescent="0.25">
      <c r="A97" t="s">
        <v>183</v>
      </c>
      <c r="B97" s="6">
        <v>7.0000000000000007E-2</v>
      </c>
      <c r="C97" s="6">
        <v>0.12</v>
      </c>
      <c r="D97" s="6">
        <v>0.17</v>
      </c>
      <c r="E97" s="6">
        <v>0.04</v>
      </c>
      <c r="F97" s="6">
        <v>0.15</v>
      </c>
      <c r="G97" s="6">
        <v>0.05</v>
      </c>
      <c r="H97" s="6">
        <v>0.17</v>
      </c>
      <c r="I97" s="6">
        <v>0.18</v>
      </c>
      <c r="J97" s="6">
        <v>0.18</v>
      </c>
      <c r="K97" s="6">
        <v>0.2</v>
      </c>
      <c r="L97" s="6">
        <v>0.14000000000000001</v>
      </c>
      <c r="M97" s="6">
        <v>0.1</v>
      </c>
      <c r="N97" s="6">
        <v>0.13</v>
      </c>
      <c r="O97" s="6">
        <v>0.13</v>
      </c>
      <c r="P97" s="6">
        <v>0.2</v>
      </c>
      <c r="Q97" s="45"/>
      <c r="R97" s="6"/>
    </row>
    <row r="98" spans="1:18" x14ac:dyDescent="0.25">
      <c r="A98" t="s">
        <v>184</v>
      </c>
      <c r="B98" s="6">
        <v>0.11</v>
      </c>
      <c r="C98" s="6">
        <v>0.1</v>
      </c>
      <c r="D98" s="6">
        <v>0</v>
      </c>
      <c r="E98" s="6">
        <v>0.08</v>
      </c>
      <c r="F98" s="6">
        <v>0.08</v>
      </c>
      <c r="G98" s="6">
        <v>0.06</v>
      </c>
      <c r="H98" s="6">
        <v>7.0000000000000007E-2</v>
      </c>
      <c r="I98" s="6">
        <v>0.08</v>
      </c>
      <c r="J98" s="6">
        <v>0.03</v>
      </c>
      <c r="K98" s="6">
        <v>0</v>
      </c>
      <c r="L98" s="6">
        <v>0.01</v>
      </c>
      <c r="M98" s="6">
        <v>0</v>
      </c>
      <c r="N98" s="6">
        <v>0.09</v>
      </c>
      <c r="O98" s="6">
        <v>0.02</v>
      </c>
      <c r="P98" s="6">
        <v>0.12</v>
      </c>
      <c r="Q98" s="45"/>
      <c r="R98" s="6"/>
    </row>
    <row r="99" spans="1:18" x14ac:dyDescent="0.25">
      <c r="A99" t="s">
        <v>185</v>
      </c>
      <c r="B99" s="6">
        <v>-0.02</v>
      </c>
      <c r="C99" s="6">
        <v>0.18</v>
      </c>
      <c r="D99" s="6">
        <v>0.15</v>
      </c>
      <c r="E99" s="6">
        <v>0.04</v>
      </c>
      <c r="F99" s="6">
        <v>0.06</v>
      </c>
      <c r="G99" s="6">
        <v>7.0000000000000007E-2</v>
      </c>
      <c r="H99" s="6">
        <v>0.09</v>
      </c>
      <c r="I99" s="6">
        <v>0.05</v>
      </c>
      <c r="J99" s="6">
        <v>0.02</v>
      </c>
      <c r="K99" s="6">
        <v>0.01</v>
      </c>
      <c r="L99" s="6">
        <v>-7.0000000000000007E-2</v>
      </c>
      <c r="M99" s="6">
        <v>-0.03</v>
      </c>
      <c r="N99" s="6">
        <v>0.19</v>
      </c>
      <c r="O99" s="6">
        <v>0.06</v>
      </c>
      <c r="P99" s="6">
        <v>0.15</v>
      </c>
      <c r="Q99" s="45"/>
      <c r="R99" s="6"/>
    </row>
    <row r="100" spans="1:18" x14ac:dyDescent="0.25">
      <c r="A100" t="s">
        <v>186</v>
      </c>
      <c r="B100" s="6">
        <v>-0.04</v>
      </c>
      <c r="C100" s="6">
        <v>0.11</v>
      </c>
      <c r="D100" s="6">
        <v>0.15</v>
      </c>
      <c r="E100" s="6">
        <v>0.01</v>
      </c>
      <c r="F100" s="6">
        <v>0.17</v>
      </c>
      <c r="G100" s="6">
        <v>0.1</v>
      </c>
      <c r="H100" s="6">
        <v>0.1</v>
      </c>
      <c r="I100" s="6">
        <v>0.05</v>
      </c>
      <c r="J100" s="6">
        <v>0.13</v>
      </c>
      <c r="K100" s="6">
        <v>0.12</v>
      </c>
      <c r="L100" s="6">
        <v>0.09</v>
      </c>
      <c r="M100" s="6">
        <v>0.15</v>
      </c>
      <c r="N100" s="6">
        <v>0.12</v>
      </c>
      <c r="O100" s="6">
        <v>0.01</v>
      </c>
      <c r="P100" s="6">
        <v>0.13</v>
      </c>
      <c r="Q100" s="45"/>
      <c r="R100" s="6"/>
    </row>
    <row r="101" spans="1:18" x14ac:dyDescent="0.25">
      <c r="A101" t="s">
        <v>187</v>
      </c>
      <c r="B101" s="6">
        <v>-0.05</v>
      </c>
      <c r="C101" s="6">
        <v>0.01</v>
      </c>
      <c r="D101" s="6">
        <v>0.04</v>
      </c>
      <c r="E101" s="6">
        <v>0</v>
      </c>
      <c r="F101" s="6">
        <v>0.05</v>
      </c>
      <c r="G101" s="6">
        <v>0.06</v>
      </c>
      <c r="H101" s="6">
        <v>0.06</v>
      </c>
      <c r="I101" s="6">
        <v>0.14000000000000001</v>
      </c>
      <c r="J101" s="6">
        <v>0.09</v>
      </c>
      <c r="K101" s="6">
        <v>0.09</v>
      </c>
      <c r="L101" s="6">
        <v>-0.04</v>
      </c>
      <c r="M101" s="6">
        <v>-1.0000000000000002E-2</v>
      </c>
      <c r="N101" s="6">
        <v>0.03</v>
      </c>
      <c r="O101" s="6">
        <v>0.03</v>
      </c>
      <c r="P101" s="6">
        <v>0.05</v>
      </c>
      <c r="Q101" s="45"/>
      <c r="R101" s="6"/>
    </row>
    <row r="102" spans="1:18" x14ac:dyDescent="0.25">
      <c r="A102" t="s">
        <v>188</v>
      </c>
      <c r="B102" s="6">
        <v>-0.04</v>
      </c>
      <c r="C102" s="6">
        <v>0.15</v>
      </c>
      <c r="D102" s="6">
        <v>0.09</v>
      </c>
      <c r="E102" s="6">
        <v>0.19</v>
      </c>
      <c r="F102" s="6">
        <v>0.12</v>
      </c>
      <c r="G102" s="6">
        <v>7.0000000000000007E-2</v>
      </c>
      <c r="H102" s="6">
        <v>0.06</v>
      </c>
      <c r="I102" s="6">
        <v>0.09</v>
      </c>
      <c r="J102" s="6">
        <v>0.14000000000000001</v>
      </c>
      <c r="K102" s="6">
        <v>0.2</v>
      </c>
      <c r="L102" s="6">
        <v>7.0000000000000007E-2</v>
      </c>
      <c r="M102" s="6">
        <v>6.0000000000000005E-2</v>
      </c>
      <c r="N102" s="6">
        <v>0.06</v>
      </c>
      <c r="O102" s="6">
        <v>0.14000000000000001</v>
      </c>
      <c r="P102" s="6">
        <v>0.09</v>
      </c>
      <c r="Q102" s="45"/>
      <c r="R102" s="6"/>
    </row>
  </sheetData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6"/>
  <sheetViews>
    <sheetView showGridLines="0" workbookViewId="0">
      <selection activeCell="D10" sqref="D10"/>
    </sheetView>
  </sheetViews>
  <sheetFormatPr defaultRowHeight="15" x14ac:dyDescent="0.25"/>
  <cols>
    <col min="1" max="1" width="19.85546875" bestFit="1" customWidth="1"/>
    <col min="2" max="2" width="21.85546875" customWidth="1"/>
    <col min="3" max="3" width="18.42578125" customWidth="1"/>
    <col min="4" max="4" width="12" bestFit="1" customWidth="1"/>
    <col min="17" max="17" width="21" customWidth="1"/>
  </cols>
  <sheetData>
    <row r="2" spans="1:17" x14ac:dyDescent="0.25">
      <c r="A2" t="s">
        <v>189</v>
      </c>
      <c r="C2">
        <v>100000</v>
      </c>
      <c r="F2" s="34"/>
    </row>
    <row r="3" spans="1:17" ht="18" x14ac:dyDescent="0.35">
      <c r="A3" t="s">
        <v>190</v>
      </c>
      <c r="B3" t="s">
        <v>191</v>
      </c>
      <c r="C3" s="38">
        <f>AVERAGE(P7:P106)</f>
        <v>359667.54895867489</v>
      </c>
      <c r="F3" s="34" t="s">
        <v>192</v>
      </c>
      <c r="G3" t="s">
        <v>193</v>
      </c>
    </row>
    <row r="4" spans="1:17" ht="18" x14ac:dyDescent="0.35">
      <c r="A4" t="s">
        <v>194</v>
      </c>
      <c r="B4" s="19" t="s">
        <v>195</v>
      </c>
      <c r="C4">
        <f>AVERAGE(Q7:Q106)</f>
        <v>196823116430.5011</v>
      </c>
      <c r="D4">
        <f>C4-(C3)^2</f>
        <v>67462370656.560303</v>
      </c>
      <c r="E4" s="38">
        <f>D4^(1/2)</f>
        <v>259735.19333459667</v>
      </c>
      <c r="F4" s="34" t="s">
        <v>196</v>
      </c>
      <c r="G4" t="s">
        <v>197</v>
      </c>
    </row>
    <row r="5" spans="1:17" x14ac:dyDescent="0.25">
      <c r="D5" s="30"/>
      <c r="F5" s="34"/>
    </row>
    <row r="6" spans="1:17" ht="30" x14ac:dyDescent="0.25">
      <c r="A6" t="s">
        <v>88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 s="47" t="s">
        <v>198</v>
      </c>
    </row>
    <row r="7" spans="1:17" x14ac:dyDescent="0.25">
      <c r="A7" t="s">
        <v>89</v>
      </c>
      <c r="B7" s="48">
        <f>$C$2*(1+'Q.2) Data'!B3)</f>
        <v>102000</v>
      </c>
      <c r="C7" s="48">
        <f>B7*(1+'Q.2) Data'!C3)</f>
        <v>112200.00000000001</v>
      </c>
      <c r="D7" s="48">
        <f>C7*(1+'Q.2) Data'!D3)</f>
        <v>126786</v>
      </c>
      <c r="E7" s="48">
        <f>D7*(1+'Q.2) Data'!E3)</f>
        <v>134393.16</v>
      </c>
      <c r="F7" s="48">
        <f>E7*(1+'Q.2) Data'!F3)</f>
        <v>161271.79199999999</v>
      </c>
      <c r="G7" s="48">
        <f>F7*(1+'Q.2) Data'!G3)</f>
        <v>172560.81743999998</v>
      </c>
      <c r="H7" s="48">
        <f>G7*(1+'Q.2) Data'!H3)</f>
        <v>179463.2501376</v>
      </c>
      <c r="I7" s="48">
        <f>H7*(1+'Q.2) Data'!I3)</f>
        <v>197409.57515136001</v>
      </c>
      <c r="J7" s="48">
        <f>I7*(1+'Q.2) Data'!J3)</f>
        <v>223072.8199210368</v>
      </c>
      <c r="K7" s="48">
        <f>J7*(1+'Q.2) Data'!K3)</f>
        <v>260995.19930761305</v>
      </c>
      <c r="L7" s="48">
        <f>K7*(1+'Q.2) Data'!L3)</f>
        <v>276654.91126606986</v>
      </c>
      <c r="M7" s="48">
        <f>L7*(1+'Q.2) Data'!M3)</f>
        <v>315386.59884331963</v>
      </c>
      <c r="N7" s="48">
        <f>M7*(1+'Q.2) Data'!N3)</f>
        <v>353232.99070451804</v>
      </c>
      <c r="O7" s="48">
        <f>N7*(1+'Q.2) Data'!O3)</f>
        <v>406217.93931019574</v>
      </c>
      <c r="P7" s="48">
        <f>O7*(1+'Q.2) Data'!P3)</f>
        <v>463088.4508136232</v>
      </c>
      <c r="Q7">
        <f>P7^2</f>
        <v>214450913276.96152</v>
      </c>
    </row>
    <row r="8" spans="1:17" x14ac:dyDescent="0.25">
      <c r="A8" t="s">
        <v>90</v>
      </c>
      <c r="B8" s="48">
        <f>$C$2*(1+'Q.2) Data'!B4)</f>
        <v>109000.00000000001</v>
      </c>
      <c r="C8" s="48">
        <f>B8*(1+'Q.2) Data'!C4)</f>
        <v>117720.00000000003</v>
      </c>
      <c r="D8" s="48">
        <f>C8*(1+'Q.2) Data'!D4)</f>
        <v>136555.20000000001</v>
      </c>
      <c r="E8" s="48">
        <f>D8*(1+'Q.2) Data'!E4)</f>
        <v>154307.37599999999</v>
      </c>
      <c r="F8" s="48">
        <f>E8*(1+'Q.2) Data'!F4)</f>
        <v>171281.18736000001</v>
      </c>
      <c r="G8" s="48">
        <f>F8*(1+'Q.2) Data'!G4)</f>
        <v>186696.49422240001</v>
      </c>
      <c r="H8" s="48">
        <f>G8*(1+'Q.2) Data'!H4)</f>
        <v>205366.14364464002</v>
      </c>
      <c r="I8" s="48">
        <f>H8*(1+'Q.2) Data'!I4)</f>
        <v>234117.40375488964</v>
      </c>
      <c r="J8" s="48">
        <f>I8*(1+'Q.2) Data'!J4)</f>
        <v>292646.75469361205</v>
      </c>
      <c r="K8" s="48">
        <f>J8*(1+'Q.2) Data'!K4)</f>
        <v>357029.04072620667</v>
      </c>
      <c r="L8" s="48">
        <f>K8*(1+'Q.2) Data'!L4)</f>
        <v>371310.20235525497</v>
      </c>
      <c r="M8" s="48">
        <f>L8*(1+'Q.2) Data'!M4)</f>
        <v>404728.12056722795</v>
      </c>
      <c r="N8" s="48">
        <f>M8*(1+'Q.2) Data'!N4)</f>
        <v>424964.52659558936</v>
      </c>
      <c r="O8" s="48">
        <f>N8*(1+'Q.2) Data'!O4)</f>
        <v>522706.36771257489</v>
      </c>
      <c r="P8" s="48">
        <f>O8*(1+'Q.2) Data'!P4)</f>
        <v>590658.19551520958</v>
      </c>
      <c r="Q8">
        <f t="shared" ref="Q8:Q71" si="0">P8^2</f>
        <v>348877103929.28357</v>
      </c>
    </row>
    <row r="9" spans="1:17" x14ac:dyDescent="0.25">
      <c r="A9" t="s">
        <v>91</v>
      </c>
      <c r="B9" s="48">
        <f>$C$2*(1+'Q.2) Data'!B5)</f>
        <v>112000.00000000001</v>
      </c>
      <c r="C9" s="48">
        <f>B9*(1+'Q.2) Data'!C5)</f>
        <v>114240.00000000001</v>
      </c>
      <c r="D9" s="48">
        <f>C9*(1+'Q.2) Data'!D5)</f>
        <v>121094.40000000002</v>
      </c>
      <c r="E9" s="48">
        <f>D9*(1+'Q.2) Data'!E5)</f>
        <v>134414.78400000004</v>
      </c>
      <c r="F9" s="48">
        <f>E9*(1+'Q.2) Data'!F5)</f>
        <v>145167.96672000005</v>
      </c>
      <c r="G9" s="48">
        <f>F9*(1+'Q.2) Data'!G5)</f>
        <v>155329.72439040008</v>
      </c>
      <c r="H9" s="48">
        <f>G9*(1+'Q.2) Data'!H5)</f>
        <v>163096.21060992009</v>
      </c>
      <c r="I9" s="48">
        <f>H9*(1+'Q.2) Data'!I5)</f>
        <v>169620.05903431689</v>
      </c>
      <c r="J9" s="48">
        <f>I9*(1+'Q.2) Data'!J5)</f>
        <v>178101.06198603273</v>
      </c>
      <c r="K9" s="48">
        <f>J9*(1+'Q.2) Data'!K5)</f>
        <v>203035.21066407734</v>
      </c>
      <c r="L9" s="48">
        <f>K9*(1+'Q.2) Data'!L5)</f>
        <v>190853.09802423269</v>
      </c>
      <c r="M9" s="48">
        <f>L9*(1+'Q.2) Data'!M5)</f>
        <v>192761.62900447502</v>
      </c>
      <c r="N9" s="48">
        <f>M9*(1+'Q.2) Data'!N5)</f>
        <v>225531.10593523577</v>
      </c>
      <c r="O9" s="48">
        <f>N9*(1+'Q.2) Data'!O5)</f>
        <v>236807.66123199757</v>
      </c>
      <c r="P9" s="48">
        <f>O9*(1+'Q.2) Data'!P5)</f>
        <v>243911.89106895751</v>
      </c>
      <c r="Q9">
        <f t="shared" si="0"/>
        <v>59493010604.834999</v>
      </c>
    </row>
    <row r="10" spans="1:17" x14ac:dyDescent="0.25">
      <c r="A10" t="s">
        <v>92</v>
      </c>
      <c r="B10" s="48">
        <f>$C$2*(1+'Q.2) Data'!B6)</f>
        <v>108000</v>
      </c>
      <c r="C10" s="48">
        <f>B10*(1+'Q.2) Data'!C6)</f>
        <v>128520</v>
      </c>
      <c r="D10" s="48">
        <f>C10*(1+'Q.2) Data'!D6)</f>
        <v>142657.20000000001</v>
      </c>
      <c r="E10" s="48">
        <f>D10*(1+'Q.2) Data'!E6)</f>
        <v>151216.63200000001</v>
      </c>
      <c r="F10" s="48">
        <f>E10*(1+'Q.2) Data'!F6)</f>
        <v>181459.9584</v>
      </c>
      <c r="G10" s="48">
        <f>F10*(1+'Q.2) Data'!G6)</f>
        <v>206864.35257600003</v>
      </c>
      <c r="H10" s="48">
        <f>G10*(1+'Q.2) Data'!H6)</f>
        <v>227550.78783360004</v>
      </c>
      <c r="I10" s="48">
        <f>H10*(1+'Q.2) Data'!I6)</f>
        <v>234377.31146860804</v>
      </c>
      <c r="J10" s="48">
        <f>I10*(1+'Q.2) Data'!J6)</f>
        <v>276565.22753295745</v>
      </c>
      <c r="K10" s="48">
        <f>J10*(1+'Q.2) Data'!K6)</f>
        <v>323581.31621356017</v>
      </c>
      <c r="L10" s="48">
        <f>K10*(1+'Q.2) Data'!L6)</f>
        <v>375354.32680772978</v>
      </c>
      <c r="M10" s="48">
        <f>L10*(1+'Q.2) Data'!M6)</f>
        <v>435411.01909696654</v>
      </c>
      <c r="N10" s="48">
        <f>M10*(1+'Q.2) Data'!N6)</f>
        <v>470243.90062472387</v>
      </c>
      <c r="O10" s="48">
        <f>N10*(1+'Q.2) Data'!O6)</f>
        <v>512565.85168094904</v>
      </c>
      <c r="P10" s="48">
        <f>O10*(1+'Q.2) Data'!P6)</f>
        <v>568948.09536585351</v>
      </c>
      <c r="Q10">
        <f t="shared" si="0"/>
        <v>323701935220.43237</v>
      </c>
    </row>
    <row r="11" spans="1:17" x14ac:dyDescent="0.25">
      <c r="A11" t="s">
        <v>93</v>
      </c>
      <c r="B11" s="48">
        <f>$C$2*(1+'Q.2) Data'!B7)</f>
        <v>103000</v>
      </c>
      <c r="C11" s="48">
        <f>B11*(1+'Q.2) Data'!C7)</f>
        <v>114330.00000000001</v>
      </c>
      <c r="D11" s="48">
        <f>C11*(1+'Q.2) Data'!D7)</f>
        <v>128049.60000000003</v>
      </c>
      <c r="E11" s="48">
        <f>D11*(1+'Q.2) Data'!E7)</f>
        <v>129330.09600000003</v>
      </c>
      <c r="F11" s="48">
        <f>E11*(1+'Q.2) Data'!F7)</f>
        <v>143556.40656000006</v>
      </c>
      <c r="G11" s="48">
        <f>F11*(1+'Q.2) Data'!G7)</f>
        <v>137814.15029760005</v>
      </c>
      <c r="H11" s="48">
        <f>G11*(1+'Q.2) Data'!H7)</f>
        <v>139192.29180057606</v>
      </c>
      <c r="I11" s="48">
        <f>H11*(1+'Q.2) Data'!I7)</f>
        <v>143368.06055459334</v>
      </c>
      <c r="J11" s="48">
        <f>I11*(1+'Q.2) Data'!J7)</f>
        <v>137633.33813240961</v>
      </c>
      <c r="K11" s="48">
        <f>J11*(1+'Q.2) Data'!K7)</f>
        <v>145891.33842035421</v>
      </c>
      <c r="L11" s="48">
        <f>K11*(1+'Q.2) Data'!L7)</f>
        <v>148809.16518876128</v>
      </c>
      <c r="M11" s="48">
        <f>L11*(1+'Q.2) Data'!M7)</f>
        <v>139880.6152774356</v>
      </c>
      <c r="N11" s="48">
        <f>M11*(1+'Q.2) Data'!N7)</f>
        <v>155267.48295795353</v>
      </c>
      <c r="O11" s="48">
        <f>N11*(1+'Q.2) Data'!O7)</f>
        <v>158372.83261711261</v>
      </c>
      <c r="P11" s="48">
        <f>O11*(1+'Q.2) Data'!P7)</f>
        <v>159956.56094328375</v>
      </c>
      <c r="Q11">
        <f t="shared" si="0"/>
        <v>25586101388.802448</v>
      </c>
    </row>
    <row r="12" spans="1:17" x14ac:dyDescent="0.25">
      <c r="A12" t="s">
        <v>94</v>
      </c>
      <c r="B12" s="48">
        <f>$C$2*(1+'Q.2) Data'!B8)</f>
        <v>112999.99999999999</v>
      </c>
      <c r="C12" s="48">
        <f>B12*(1+'Q.2) Data'!C8)</f>
        <v>124300</v>
      </c>
      <c r="D12" s="48">
        <f>C12*(1+'Q.2) Data'!D8)</f>
        <v>142945</v>
      </c>
      <c r="E12" s="48">
        <f>D12*(1+'Q.2) Data'!E8)</f>
        <v>142945</v>
      </c>
      <c r="F12" s="48">
        <f>E12*(1+'Q.2) Data'!F8)</f>
        <v>145803.9</v>
      </c>
      <c r="G12" s="48">
        <f>F12*(1+'Q.2) Data'!G8)</f>
        <v>145803.9</v>
      </c>
      <c r="H12" s="48">
        <f>G12*(1+'Q.2) Data'!H8)</f>
        <v>173506.64099999997</v>
      </c>
      <c r="I12" s="48">
        <f>H12*(1+'Q.2) Data'!I8)</f>
        <v>208207.96919999996</v>
      </c>
      <c r="J12" s="48">
        <f>I12*(1+'Q.2) Data'!J8)</f>
        <v>216536.28796799996</v>
      </c>
      <c r="K12" s="48">
        <f>J12*(1+'Q.2) Data'!K8)</f>
        <v>233859.19100543996</v>
      </c>
      <c r="L12" s="48">
        <f>K12*(1+'Q.2) Data'!L8)</f>
        <v>219827.63954511355</v>
      </c>
      <c r="M12" s="48">
        <f>L12*(1+'Q.2) Data'!M8)</f>
        <v>235215.5743132715</v>
      </c>
      <c r="N12" s="48">
        <f>M12*(1+'Q.2) Data'!N8)</f>
        <v>244624.19728580237</v>
      </c>
      <c r="O12" s="48">
        <f>N12*(1+'Q.2) Data'!O8)</f>
        <v>256855.40715009251</v>
      </c>
      <c r="P12" s="48">
        <f>O12*(1+'Q.2) Data'!P8)</f>
        <v>259423.96122159343</v>
      </c>
      <c r="Q12">
        <f t="shared" si="0"/>
        <v>67300791655.902809</v>
      </c>
    </row>
    <row r="13" spans="1:17" x14ac:dyDescent="0.25">
      <c r="A13" t="s">
        <v>95</v>
      </c>
      <c r="B13" s="48">
        <f>$C$2*(1+'Q.2) Data'!B9)</f>
        <v>98000</v>
      </c>
      <c r="C13" s="48">
        <f>B13*(1+'Q.2) Data'!C9)</f>
        <v>108780.00000000001</v>
      </c>
      <c r="D13" s="48">
        <f>C13*(1+'Q.2) Data'!D9)</f>
        <v>115306.80000000002</v>
      </c>
      <c r="E13" s="48">
        <f>D13*(1+'Q.2) Data'!E9)</f>
        <v>124531.34400000003</v>
      </c>
      <c r="F13" s="48">
        <f>E13*(1+'Q.2) Data'!F9)</f>
        <v>143211.04560000001</v>
      </c>
      <c r="G13" s="48">
        <f>F13*(1+'Q.2) Data'!G9)</f>
        <v>141778.93514400002</v>
      </c>
      <c r="H13" s="48">
        <f>G13*(1+'Q.2) Data'!H9)</f>
        <v>151703.46060408003</v>
      </c>
      <c r="I13" s="48">
        <f>H13*(1+'Q.2) Data'!I9)</f>
        <v>168390.84127052885</v>
      </c>
      <c r="J13" s="48">
        <f>I13*(1+'Q.2) Data'!J9)</f>
        <v>190281.65063569759</v>
      </c>
      <c r="K13" s="48">
        <f>J13*(1+'Q.2) Data'!K9)</f>
        <v>199795.73316748248</v>
      </c>
      <c r="L13" s="48">
        <f>K13*(1+'Q.2) Data'!L9)</f>
        <v>193801.86117245801</v>
      </c>
      <c r="M13" s="48">
        <f>L13*(1+'Q.2) Data'!M9)</f>
        <v>191863.84256073344</v>
      </c>
      <c r="N13" s="48">
        <f>M13*(1+'Q.2) Data'!N9)</f>
        <v>197619.75783755543</v>
      </c>
      <c r="O13" s="48">
        <f>N13*(1+'Q.2) Data'!O9)</f>
        <v>221334.12877806209</v>
      </c>
      <c r="P13" s="48">
        <f>O13*(1+'Q.2) Data'!P9)</f>
        <v>223547.4700658427</v>
      </c>
      <c r="Q13">
        <f t="shared" si="0"/>
        <v>49973471372.838837</v>
      </c>
    </row>
    <row r="14" spans="1:17" x14ac:dyDescent="0.25">
      <c r="A14" t="s">
        <v>96</v>
      </c>
      <c r="B14" s="48">
        <f>$C$2*(1+'Q.2) Data'!B10)</f>
        <v>114999.99999999999</v>
      </c>
      <c r="C14" s="48">
        <f>B14*(1+'Q.2) Data'!C10)</f>
        <v>116149.99999999999</v>
      </c>
      <c r="D14" s="48">
        <f>C14*(1+'Q.2) Data'!D10)</f>
        <v>133572.49999999997</v>
      </c>
      <c r="E14" s="48">
        <f>D14*(1+'Q.2) Data'!E10)</f>
        <v>158951.27499999997</v>
      </c>
      <c r="F14" s="48">
        <f>E14*(1+'Q.2) Data'!F10)</f>
        <v>176435.91524999999</v>
      </c>
      <c r="G14" s="48">
        <f>F14*(1+'Q.2) Data'!G10)</f>
        <v>171142.83779249998</v>
      </c>
      <c r="H14" s="48">
        <f>G14*(1+'Q.2) Data'!H10)</f>
        <v>198525.69183929995</v>
      </c>
      <c r="I14" s="48">
        <f>H14*(1+'Q.2) Data'!I10)</f>
        <v>224334.03177840891</v>
      </c>
      <c r="J14" s="48">
        <f>I14*(1+'Q.2) Data'!J10)</f>
        <v>251254.115591818</v>
      </c>
      <c r="K14" s="48">
        <f>J14*(1+'Q.2) Data'!K10)</f>
        <v>291454.77408650884</v>
      </c>
      <c r="L14" s="48">
        <f>K14*(1+'Q.2) Data'!L10)</f>
        <v>323514.79923602485</v>
      </c>
      <c r="M14" s="48">
        <f>L14*(1+'Q.2) Data'!M10)</f>
        <v>342925.68719018635</v>
      </c>
      <c r="N14" s="48">
        <f>M14*(1+'Q.2) Data'!N10)</f>
        <v>404652.31088441989</v>
      </c>
      <c r="O14" s="48">
        <f>N14*(1+'Q.2) Data'!O10)</f>
        <v>465350.15751708281</v>
      </c>
      <c r="P14" s="48">
        <f>O14*(1+'Q.2) Data'!P10)</f>
        <v>525845.67799430352</v>
      </c>
      <c r="Q14">
        <f t="shared" si="0"/>
        <v>276513677065.28876</v>
      </c>
    </row>
    <row r="15" spans="1:17" x14ac:dyDescent="0.25">
      <c r="A15" t="s">
        <v>97</v>
      </c>
      <c r="B15" s="48">
        <f>$C$2*(1+'Q.2) Data'!B11)</f>
        <v>104000</v>
      </c>
      <c r="C15" s="48">
        <f>B15*(1+'Q.2) Data'!C11)</f>
        <v>121679.99999999999</v>
      </c>
      <c r="D15" s="48">
        <f>C15*(1+'Q.2) Data'!D11)</f>
        <v>138715.20000000001</v>
      </c>
      <c r="E15" s="48">
        <f>D15*(1+'Q.2) Data'!E11)</f>
        <v>142876.65600000002</v>
      </c>
      <c r="F15" s="48">
        <f>E15*(1+'Q.2) Data'!F11)</f>
        <v>167165.68752000001</v>
      </c>
      <c r="G15" s="48">
        <f>F15*(1+'Q.2) Data'!G11)</f>
        <v>168837.34439519999</v>
      </c>
      <c r="H15" s="48">
        <f>G15*(1+'Q.2) Data'!H11)</f>
        <v>178967.58505891199</v>
      </c>
      <c r="I15" s="48">
        <f>H15*(1+'Q.2) Data'!I11)</f>
        <v>200443.69526598146</v>
      </c>
      <c r="J15" s="48">
        <f>I15*(1+'Q.2) Data'!J11)</f>
        <v>210465.88002928052</v>
      </c>
      <c r="K15" s="48">
        <f>J15*(1+'Q.2) Data'!K11)</f>
        <v>227303.15043162298</v>
      </c>
      <c r="L15" s="48">
        <f>K15*(1+'Q.2) Data'!L11)</f>
        <v>229576.18193593921</v>
      </c>
      <c r="M15" s="48">
        <f>L15*(1+'Q.2) Data'!M11)</f>
        <v>220393.13465850163</v>
      </c>
      <c r="N15" s="48">
        <f>M15*(1+'Q.2) Data'!N11)</f>
        <v>231412.79139142673</v>
      </c>
      <c r="O15" s="48">
        <f>N15*(1+'Q.2) Data'!O11)</f>
        <v>242983.43096099808</v>
      </c>
      <c r="P15" s="48">
        <f>O15*(1+'Q.2) Data'!P11)</f>
        <v>245413.26527060807</v>
      </c>
      <c r="Q15">
        <f t="shared" si="0"/>
        <v>60227670770.781845</v>
      </c>
    </row>
    <row r="16" spans="1:17" x14ac:dyDescent="0.25">
      <c r="A16" t="s">
        <v>98</v>
      </c>
      <c r="B16" s="48">
        <f>$C$2*(1+'Q.2) Data'!B12)</f>
        <v>112999.99999999999</v>
      </c>
      <c r="C16" s="48">
        <f>B16*(1+'Q.2) Data'!C12)</f>
        <v>108479.99999999999</v>
      </c>
      <c r="D16" s="48">
        <f>C16*(1+'Q.2) Data'!D12)</f>
        <v>117158.39999999999</v>
      </c>
      <c r="E16" s="48">
        <f>D16*(1+'Q.2) Data'!E12)</f>
        <v>133560.576</v>
      </c>
      <c r="F16" s="48">
        <f>E16*(1+'Q.2) Data'!F12)</f>
        <v>130889.36448</v>
      </c>
      <c r="G16" s="48">
        <f>F16*(1+'Q.2) Data'!G12)</f>
        <v>138742.7263488</v>
      </c>
      <c r="H16" s="48">
        <f>G16*(1+'Q.2) Data'!H12)</f>
        <v>135967.871821824</v>
      </c>
      <c r="I16" s="48">
        <f>H16*(1+'Q.2) Data'!I12)</f>
        <v>141406.58669469695</v>
      </c>
      <c r="J16" s="48">
        <f>I16*(1+'Q.2) Data'!J12)</f>
        <v>148476.9160294318</v>
      </c>
      <c r="K16" s="48">
        <f>J16*(1+'Q.2) Data'!K12)</f>
        <v>152931.22351031477</v>
      </c>
      <c r="L16" s="48">
        <f>K16*(1+'Q.2) Data'!L12)</f>
        <v>159048.47245072736</v>
      </c>
      <c r="M16" s="48">
        <f>L16*(1+'Q.2) Data'!M12)</f>
        <v>163819.9266242492</v>
      </c>
      <c r="N16" s="48">
        <f>M16*(1+'Q.2) Data'!N12)</f>
        <v>180201.91928667412</v>
      </c>
      <c r="O16" s="48">
        <f>N16*(1+'Q.2) Data'!O12)</f>
        <v>200024.13040820829</v>
      </c>
      <c r="P16" s="48">
        <f>O16*(1+'Q.2) Data'!P12)</f>
        <v>212025.57823270079</v>
      </c>
      <c r="Q16">
        <f t="shared" si="0"/>
        <v>44954845824.911125</v>
      </c>
    </row>
    <row r="17" spans="1:17" x14ac:dyDescent="0.25">
      <c r="A17" t="s">
        <v>99</v>
      </c>
      <c r="B17" s="48">
        <f>$C$2*(1+'Q.2) Data'!B13)</f>
        <v>108000</v>
      </c>
      <c r="C17" s="48">
        <f>B17*(1+'Q.2) Data'!C13)</f>
        <v>110160</v>
      </c>
      <c r="D17" s="48">
        <f>C17*(1+'Q.2) Data'!D13)</f>
        <v>122277.6</v>
      </c>
      <c r="E17" s="48">
        <f>D17*(1+'Q.2) Data'!E13)</f>
        <v>134505.36000000002</v>
      </c>
      <c r="F17" s="48">
        <f>E17*(1+'Q.2) Data'!F13)</f>
        <v>149300.94960000002</v>
      </c>
      <c r="G17" s="48">
        <f>F17*(1+'Q.2) Data'!G13)</f>
        <v>164231.04456000004</v>
      </c>
      <c r="H17" s="48">
        <f>G17*(1+'Q.2) Data'!H13)</f>
        <v>179011.83857040005</v>
      </c>
      <c r="I17" s="48">
        <f>H17*(1+'Q.2) Data'!I13)</f>
        <v>198703.14081314407</v>
      </c>
      <c r="J17" s="48">
        <f>I17*(1+'Q.2) Data'!J13)</f>
        <v>222547.51771072138</v>
      </c>
      <c r="K17" s="48">
        <f>J17*(1+'Q.2) Data'!K13)</f>
        <v>233674.89359625746</v>
      </c>
      <c r="L17" s="48">
        <f>K17*(1+'Q.2) Data'!L13)</f>
        <v>264052.62976377091</v>
      </c>
      <c r="M17" s="48">
        <f>L17*(1+'Q.2) Data'!M13)</f>
        <v>290457.892740148</v>
      </c>
      <c r="N17" s="48">
        <f>M17*(1+'Q.2) Data'!N13)</f>
        <v>307885.3663045569</v>
      </c>
      <c r="O17" s="48">
        <f>N17*(1+'Q.2) Data'!O13)</f>
        <v>347910.46392414928</v>
      </c>
      <c r="P17" s="48">
        <f>O17*(1+'Q.2) Data'!P13)</f>
        <v>403576.13815201313</v>
      </c>
      <c r="Q17">
        <f t="shared" si="0"/>
        <v>162873699285.69278</v>
      </c>
    </row>
    <row r="18" spans="1:17" x14ac:dyDescent="0.25">
      <c r="A18" t="s">
        <v>100</v>
      </c>
      <c r="B18" s="48">
        <f>$C$2*(1+'Q.2) Data'!B14)</f>
        <v>101000</v>
      </c>
      <c r="C18" s="48">
        <f>B18*(1+'Q.2) Data'!C14)</f>
        <v>104030</v>
      </c>
      <c r="D18" s="48">
        <f>C18*(1+'Q.2) Data'!D14)</f>
        <v>108191.2</v>
      </c>
      <c r="E18" s="48">
        <f>D18*(1+'Q.2) Data'!E14)</f>
        <v>126583.70399999998</v>
      </c>
      <c r="F18" s="48">
        <f>E18*(1+'Q.2) Data'!F14)</f>
        <v>132912.88919999998</v>
      </c>
      <c r="G18" s="48">
        <f>F18*(1+'Q.2) Data'!G14)</f>
        <v>148862.43590399998</v>
      </c>
      <c r="H18" s="48">
        <f>G18*(1+'Q.2) Data'!H14)</f>
        <v>153328.30898111998</v>
      </c>
      <c r="I18" s="48">
        <f>H18*(1+'Q.2) Data'!I14)</f>
        <v>171727.70605885438</v>
      </c>
      <c r="J18" s="48">
        <f>I18*(1+'Q.2) Data'!J14)</f>
        <v>173444.98311944294</v>
      </c>
      <c r="K18" s="48">
        <f>J18*(1+'Q.2) Data'!K14)</f>
        <v>182117.2322754151</v>
      </c>
      <c r="L18" s="48">
        <f>K18*(1+'Q.2) Data'!L14)</f>
        <v>174832.54298439849</v>
      </c>
      <c r="M18" s="48">
        <f>L18*(1+'Q.2) Data'!M14)</f>
        <v>192315.79728283835</v>
      </c>
      <c r="N18" s="48">
        <f>M18*(1+'Q.2) Data'!N14)</f>
        <v>207701.06106546544</v>
      </c>
      <c r="O18" s="48">
        <f>N18*(1+'Q.2) Data'!O14)</f>
        <v>211855.08228677476</v>
      </c>
      <c r="P18" s="48">
        <f>O18*(1+'Q.2) Data'!P14)</f>
        <v>243633.34462979095</v>
      </c>
      <c r="Q18">
        <f t="shared" si="0"/>
        <v>59357206615.498489</v>
      </c>
    </row>
    <row r="19" spans="1:17" x14ac:dyDescent="0.25">
      <c r="A19" t="s">
        <v>101</v>
      </c>
      <c r="B19" s="48">
        <f>$C$2*(1+'Q.2) Data'!B15)</f>
        <v>98000</v>
      </c>
      <c r="C19" s="48">
        <f>B19*(1+'Q.2) Data'!C15)</f>
        <v>98000</v>
      </c>
      <c r="D19" s="48">
        <f>C19*(1+'Q.2) Data'!D15)</f>
        <v>104860</v>
      </c>
      <c r="E19" s="48">
        <f>D19*(1+'Q.2) Data'!E15)</f>
        <v>112200.20000000001</v>
      </c>
      <c r="F19" s="48">
        <f>E19*(1+'Q.2) Data'!F15)</f>
        <v>117810.21000000002</v>
      </c>
      <c r="G19" s="48">
        <f>F19*(1+'Q.2) Data'!G15)</f>
        <v>128413.12890000003</v>
      </c>
      <c r="H19" s="48">
        <f>G19*(1+'Q.2) Data'!H15)</f>
        <v>139970.31050100003</v>
      </c>
      <c r="I19" s="48">
        <f>H19*(1+'Q.2) Data'!I15)</f>
        <v>167964.37260120004</v>
      </c>
      <c r="J19" s="48">
        <f>I19*(1+'Q.2) Data'!J15)</f>
        <v>188120.09731334407</v>
      </c>
      <c r="K19" s="48">
        <f>J19*(1+'Q.2) Data'!K15)</f>
        <v>190001.29828647751</v>
      </c>
      <c r="L19" s="48">
        <f>K19*(1+'Q.2) Data'!L15)</f>
        <v>193801.32425220707</v>
      </c>
      <c r="M19" s="48">
        <f>L19*(1+'Q.2) Data'!M15)</f>
        <v>189925.29776716293</v>
      </c>
      <c r="N19" s="48">
        <f>M19*(1+'Q.2) Data'!N15)</f>
        <v>203220.06861086434</v>
      </c>
      <c r="O19" s="48">
        <f>N19*(1+'Q.2) Data'!O15)</f>
        <v>227606.47684416809</v>
      </c>
      <c r="P19" s="48">
        <f>O19*(1+'Q.2) Data'!P15)</f>
        <v>245814.99499170156</v>
      </c>
      <c r="Q19">
        <f t="shared" si="0"/>
        <v>60425011762.770264</v>
      </c>
    </row>
    <row r="20" spans="1:17" x14ac:dyDescent="0.25">
      <c r="A20" t="s">
        <v>102</v>
      </c>
      <c r="B20" s="48">
        <f>$C$2*(1+'Q.2) Data'!B16)</f>
        <v>110000.00000000001</v>
      </c>
      <c r="C20" s="48">
        <f>B20*(1+'Q.2) Data'!C16)</f>
        <v>114400.00000000001</v>
      </c>
      <c r="D20" s="48">
        <f>C20*(1+'Q.2) Data'!D16)</f>
        <v>128128.00000000003</v>
      </c>
      <c r="E20" s="48">
        <f>D20*(1+'Q.2) Data'!E16)</f>
        <v>146065.92000000004</v>
      </c>
      <c r="F20" s="48">
        <f>E20*(1+'Q.2) Data'!F16)</f>
        <v>163593.83040000006</v>
      </c>
      <c r="G20" s="48">
        <f>F20*(1+'Q.2) Data'!G16)</f>
        <v>186496.96665600009</v>
      </c>
      <c r="H20" s="48">
        <f>G20*(1+'Q.2) Data'!H16)</f>
        <v>199551.7543219201</v>
      </c>
      <c r="I20" s="48">
        <f>H20*(1+'Q.2) Data'!I16)</f>
        <v>203542.78940835851</v>
      </c>
      <c r="J20" s="48">
        <f>I20*(1+'Q.2) Data'!J16)</f>
        <v>219826.21256102721</v>
      </c>
      <c r="K20" s="48">
        <f>J20*(1+'Q.2) Data'!K16)</f>
        <v>239610.57169151967</v>
      </c>
      <c r="L20" s="48">
        <f>K20*(1+'Q.2) Data'!L16)</f>
        <v>273156.05172833247</v>
      </c>
      <c r="M20" s="48">
        <f>L20*(1+'Q.2) Data'!M16)</f>
        <v>303203.217418449</v>
      </c>
      <c r="N20" s="48">
        <f>M20*(1+'Q.2) Data'!N16)</f>
        <v>324427.44263774046</v>
      </c>
      <c r="O20" s="48">
        <f>N20*(1+'Q.2) Data'!O16)</f>
        <v>392557.20559166593</v>
      </c>
      <c r="P20" s="48">
        <f>O20*(1+'Q.2) Data'!P16)</f>
        <v>447515.21437449922</v>
      </c>
      <c r="Q20">
        <f t="shared" si="0"/>
        <v>200269867096.65399</v>
      </c>
    </row>
    <row r="21" spans="1:17" x14ac:dyDescent="0.25">
      <c r="A21" t="s">
        <v>103</v>
      </c>
      <c r="B21" s="48">
        <f>$C$2*(1+'Q.2) Data'!B17)</f>
        <v>125000</v>
      </c>
      <c r="C21" s="48">
        <f>B21*(1+'Q.2) Data'!C17)</f>
        <v>145000</v>
      </c>
      <c r="D21" s="48">
        <f>C21*(1+'Q.2) Data'!D17)</f>
        <v>165300.00000000003</v>
      </c>
      <c r="E21" s="48">
        <f>D21*(1+'Q.2) Data'!E17)</f>
        <v>195054.00000000003</v>
      </c>
      <c r="F21" s="48">
        <f>E21*(1+'Q.2) Data'!F17)</f>
        <v>218460.48000000004</v>
      </c>
      <c r="G21" s="48">
        <f>F21*(1+'Q.2) Data'!G17)</f>
        <v>244675.73760000008</v>
      </c>
      <c r="H21" s="48">
        <f>G21*(1+'Q.2) Data'!H17)</f>
        <v>256909.52448000011</v>
      </c>
      <c r="I21" s="48">
        <f>H21*(1+'Q.2) Data'!I17)</f>
        <v>298015.04839680012</v>
      </c>
      <c r="J21" s="48">
        <f>I21*(1+'Q.2) Data'!J17)</f>
        <v>315895.95130060817</v>
      </c>
      <c r="K21" s="48">
        <f>J21*(1+'Q.2) Data'!K17)</f>
        <v>375916.18204772368</v>
      </c>
      <c r="L21" s="48">
        <f>K21*(1+'Q.2) Data'!L17)</f>
        <v>443581.09481631394</v>
      </c>
      <c r="M21" s="48">
        <f>L21*(1+'Q.2) Data'!M17)</f>
        <v>470195.96050529281</v>
      </c>
      <c r="N21" s="48">
        <f>M21*(1+'Q.2) Data'!N17)</f>
        <v>559533.19300129847</v>
      </c>
      <c r="O21" s="48">
        <f>N21*(1+'Q.2) Data'!O17)</f>
        <v>693821.15932161012</v>
      </c>
      <c r="P21" s="48">
        <f>O21*(1+'Q.2) Data'!P17)</f>
        <v>860338.23755879654</v>
      </c>
      <c r="Q21">
        <f t="shared" si="0"/>
        <v>740181883005.77625</v>
      </c>
    </row>
    <row r="22" spans="1:17" x14ac:dyDescent="0.25">
      <c r="A22" t="s">
        <v>104</v>
      </c>
      <c r="B22" s="48">
        <f>$C$2*(1+'Q.2) Data'!B18)</f>
        <v>106000</v>
      </c>
      <c r="C22" s="48">
        <f>B22*(1+'Q.2) Data'!C18)</f>
        <v>115540.00000000001</v>
      </c>
      <c r="D22" s="48">
        <f>C22*(1+'Q.2) Data'!D18)</f>
        <v>117850.80000000002</v>
      </c>
      <c r="E22" s="48">
        <f>D22*(1+'Q.2) Data'!E18)</f>
        <v>117850.80000000002</v>
      </c>
      <c r="F22" s="48">
        <f>E22*(1+'Q.2) Data'!F18)</f>
        <v>135528.42000000001</v>
      </c>
      <c r="G22" s="48">
        <f>F22*(1+'Q.2) Data'!G18)</f>
        <v>135528.42000000001</v>
      </c>
      <c r="H22" s="48">
        <f>G22*(1+'Q.2) Data'!H18)</f>
        <v>155857.68299999999</v>
      </c>
      <c r="I22" s="48">
        <f>H22*(1+'Q.2) Data'!I18)</f>
        <v>158974.83666</v>
      </c>
      <c r="J22" s="48">
        <f>I22*(1+'Q.2) Data'!J18)</f>
        <v>184410.81052559998</v>
      </c>
      <c r="K22" s="48">
        <f>J22*(1+'Q.2) Data'!K18)</f>
        <v>184410.81052559998</v>
      </c>
      <c r="L22" s="48">
        <f>K22*(1+'Q.2) Data'!L18)</f>
        <v>206540.107788672</v>
      </c>
      <c r="M22" s="48">
        <f>L22*(1+'Q.2) Data'!M18)</f>
        <v>218932.51425599234</v>
      </c>
      <c r="N22" s="48">
        <f>M22*(1+'Q.2) Data'!N18)</f>
        <v>247393.74110927133</v>
      </c>
      <c r="O22" s="48">
        <f>N22*(1+'Q.2) Data'!O18)</f>
        <v>289450.67709784745</v>
      </c>
      <c r="P22" s="48">
        <f>O22*(1+'Q.2) Data'!P18)</f>
        <v>341551.79897546</v>
      </c>
      <c r="Q22">
        <f t="shared" si="0"/>
        <v>116657631383.37303</v>
      </c>
    </row>
    <row r="23" spans="1:17" x14ac:dyDescent="0.25">
      <c r="A23" t="s">
        <v>105</v>
      </c>
      <c r="B23" s="48">
        <f>$C$2*(1+'Q.2) Data'!B19)</f>
        <v>104000</v>
      </c>
      <c r="C23" s="48">
        <f>B23*(1+'Q.2) Data'!C19)</f>
        <v>118560.00000000001</v>
      </c>
      <c r="D23" s="48">
        <f>C23*(1+'Q.2) Data'!D19)</f>
        <v>133972.80000000002</v>
      </c>
      <c r="E23" s="48">
        <f>D23*(1+'Q.2) Data'!E19)</f>
        <v>133972.80000000002</v>
      </c>
      <c r="F23" s="48">
        <f>E23*(1+'Q.2) Data'!F19)</f>
        <v>137991.98400000003</v>
      </c>
      <c r="G23" s="48">
        <f>F23*(1+'Q.2) Data'!G19)</f>
        <v>151791.18240000005</v>
      </c>
      <c r="H23" s="48">
        <f>G23*(1+'Q.2) Data'!H19)</f>
        <v>154827.00604800004</v>
      </c>
      <c r="I23" s="48">
        <f>H23*(1+'Q.2) Data'!I19)</f>
        <v>181147.59707616005</v>
      </c>
      <c r="J23" s="48">
        <f>I23*(1+'Q.2) Data'!J19)</f>
        <v>206508.26066682249</v>
      </c>
      <c r="K23" s="48">
        <f>J23*(1+'Q.2) Data'!K19)</f>
        <v>220963.83891350008</v>
      </c>
      <c r="L23" s="48">
        <f>K23*(1+'Q.2) Data'!L19)</f>
        <v>214334.92374609507</v>
      </c>
      <c r="M23" s="48">
        <f>L23*(1+'Q.2) Data'!M19)</f>
        <v>218621.62222101697</v>
      </c>
      <c r="N23" s="48">
        <f>M23*(1+'Q.2) Data'!N19)</f>
        <v>222994.05466543732</v>
      </c>
      <c r="O23" s="48">
        <f>N23*(1+'Q.2) Data'!O19)</f>
        <v>227453.93575874605</v>
      </c>
      <c r="P23" s="48">
        <f>O23*(1+'Q.2) Data'!P19)</f>
        <v>234277.55383150844</v>
      </c>
      <c r="Q23">
        <f t="shared" si="0"/>
        <v>54885972229.275337</v>
      </c>
    </row>
    <row r="24" spans="1:17" x14ac:dyDescent="0.25">
      <c r="A24" t="s">
        <v>106</v>
      </c>
      <c r="B24" s="48">
        <f>$C$2*(1+'Q.2) Data'!B20)</f>
        <v>107000</v>
      </c>
      <c r="C24" s="48">
        <f>B24*(1+'Q.2) Data'!C20)</f>
        <v>115560.00000000001</v>
      </c>
      <c r="D24" s="48">
        <f>C24*(1+'Q.2) Data'!D20)</f>
        <v>116715.60000000002</v>
      </c>
      <c r="E24" s="48">
        <f>D24*(1+'Q.2) Data'!E20)</f>
        <v>124885.69200000002</v>
      </c>
      <c r="F24" s="48">
        <f>E24*(1+'Q.2) Data'!F20)</f>
        <v>134876.54736000003</v>
      </c>
      <c r="G24" s="48">
        <f>F24*(1+'Q.2) Data'!G20)</f>
        <v>134876.54736000003</v>
      </c>
      <c r="H24" s="48">
        <f>G24*(1+'Q.2) Data'!H20)</f>
        <v>136225.31283360004</v>
      </c>
      <c r="I24" s="48">
        <f>H24*(1+'Q.2) Data'!I20)</f>
        <v>151210.09724529606</v>
      </c>
      <c r="J24" s="48">
        <f>I24*(1+'Q.2) Data'!J20)</f>
        <v>155746.40016265493</v>
      </c>
      <c r="K24" s="48">
        <f>J24*(1+'Q.2) Data'!K20)</f>
        <v>168206.11217566734</v>
      </c>
      <c r="L24" s="48">
        <f>K24*(1+'Q.2) Data'!L20)</f>
        <v>173252.29554093737</v>
      </c>
      <c r="M24" s="48">
        <f>L24*(1+'Q.2) Data'!M20)</f>
        <v>183647.43327339363</v>
      </c>
      <c r="N24" s="48">
        <f>M24*(1+'Q.2) Data'!N20)</f>
        <v>203848.65093346694</v>
      </c>
      <c r="O24" s="48">
        <f>N24*(1+'Q.2) Data'!O20)</f>
        <v>214041.08348014028</v>
      </c>
      <c r="P24" s="48">
        <f>O24*(1+'Q.2) Data'!P20)</f>
        <v>241866.4243325585</v>
      </c>
      <c r="Q24">
        <f t="shared" si="0"/>
        <v>58499367219.417244</v>
      </c>
    </row>
    <row r="25" spans="1:17" x14ac:dyDescent="0.25">
      <c r="A25" t="s">
        <v>107</v>
      </c>
      <c r="B25" s="48">
        <f>$C$2*(1+'Q.2) Data'!B21)</f>
        <v>108000</v>
      </c>
      <c r="C25" s="48">
        <f>B25*(1+'Q.2) Data'!C21)</f>
        <v>111240</v>
      </c>
      <c r="D25" s="48">
        <f>C25*(1+'Q.2) Data'!D21)</f>
        <v>119026.8</v>
      </c>
      <c r="E25" s="48">
        <f>D25*(1+'Q.2) Data'!E21)</f>
        <v>123787.872</v>
      </c>
      <c r="F25" s="48">
        <f>E25*(1+'Q.2) Data'!F21)</f>
        <v>128739.38688000001</v>
      </c>
      <c r="G25" s="48">
        <f>F25*(1+'Q.2) Data'!G21)</f>
        <v>128739.38688000001</v>
      </c>
      <c r="H25" s="48">
        <f>G25*(1+'Q.2) Data'!H21)</f>
        <v>131314.17461760002</v>
      </c>
      <c r="I25" s="48">
        <f>H25*(1+'Q.2) Data'!I21)</f>
        <v>151011.30081024001</v>
      </c>
      <c r="J25" s="48">
        <f>I25*(1+'Q.2) Data'!J21)</f>
        <v>169132.65690746883</v>
      </c>
      <c r="K25" s="48">
        <f>J25*(1+'Q.2) Data'!K21)</f>
        <v>174206.63661469289</v>
      </c>
      <c r="L25" s="48">
        <f>K25*(1+'Q.2) Data'!L21)</f>
        <v>174206.63661469289</v>
      </c>
      <c r="M25" s="48">
        <f>L25*(1+'Q.2) Data'!M21)</f>
        <v>168980.4375162521</v>
      </c>
      <c r="N25" s="48">
        <f>M25*(1+'Q.2) Data'!N21)</f>
        <v>187568.28564303985</v>
      </c>
      <c r="O25" s="48">
        <f>N25*(1+'Q.2) Data'!O21)</f>
        <v>204449.43135091345</v>
      </c>
      <c r="P25" s="48">
        <f>O25*(1+'Q.2) Data'!P21)</f>
        <v>216716.39723196827</v>
      </c>
      <c r="Q25">
        <f t="shared" si="0"/>
        <v>46965996829.204262</v>
      </c>
    </row>
    <row r="26" spans="1:17" x14ac:dyDescent="0.25">
      <c r="A26" t="s">
        <v>108</v>
      </c>
      <c r="B26" s="48">
        <f>$C$2*(1+'Q.2) Data'!B22)</f>
        <v>102000</v>
      </c>
      <c r="C26" s="48">
        <f>B26*(1+'Q.2) Data'!C22)</f>
        <v>103020</v>
      </c>
      <c r="D26" s="48">
        <f>C26*(1+'Q.2) Data'!D22)</f>
        <v>110231.40000000001</v>
      </c>
      <c r="E26" s="48">
        <f>D26*(1+'Q.2) Data'!E22)</f>
        <v>108026.77200000001</v>
      </c>
      <c r="F26" s="48">
        <f>E26*(1+'Q.2) Data'!F22)</f>
        <v>101545.16568000001</v>
      </c>
      <c r="G26" s="48">
        <f>F26*(1+'Q.2) Data'!G22)</f>
        <v>99514.262366399998</v>
      </c>
      <c r="H26" s="48">
        <f>G26*(1+'Q.2) Data'!H22)</f>
        <v>90557.978753424002</v>
      </c>
      <c r="I26" s="48">
        <f>H26*(1+'Q.2) Data'!I22)</f>
        <v>85124.50002821855</v>
      </c>
      <c r="J26" s="48">
        <f>I26*(1+'Q.2) Data'!J22)</f>
        <v>87678.235029065108</v>
      </c>
      <c r="K26" s="48">
        <f>J26*(1+'Q.2) Data'!K22)</f>
        <v>80663.976226739906</v>
      </c>
      <c r="L26" s="48">
        <f>K26*(1+'Q.2) Data'!L22)</f>
        <v>85503.814800344306</v>
      </c>
      <c r="M26" s="48">
        <f>L26*(1+'Q.2) Data'!M22)</f>
        <v>73533.2807282961</v>
      </c>
      <c r="N26" s="48">
        <f>M26*(1+'Q.2) Data'!N22)</f>
        <v>74268.613535579061</v>
      </c>
      <c r="O26" s="48">
        <f>N26*(1+'Q.2) Data'!O22)</f>
        <v>67584.438317376946</v>
      </c>
      <c r="P26" s="48">
        <f>O26*(1+'Q.2) Data'!P22)</f>
        <v>68936.127083724481</v>
      </c>
      <c r="Q26">
        <f t="shared" si="0"/>
        <v>4752189617.3034115</v>
      </c>
    </row>
    <row r="27" spans="1:17" x14ac:dyDescent="0.25">
      <c r="A27" t="s">
        <v>109</v>
      </c>
      <c r="B27" s="48">
        <f>$C$2*(1+'Q.2) Data'!B23)</f>
        <v>104000</v>
      </c>
      <c r="C27" s="48">
        <f>B27*(1+'Q.2) Data'!C23)</f>
        <v>108160</v>
      </c>
      <c r="D27" s="48">
        <f>C27*(1+'Q.2) Data'!D23)</f>
        <v>122220.79999999999</v>
      </c>
      <c r="E27" s="48">
        <f>D27*(1+'Q.2) Data'!E23)</f>
        <v>125887.42399999998</v>
      </c>
      <c r="F27" s="48">
        <f>E27*(1+'Q.2) Data'!F23)</f>
        <v>127146.29823999999</v>
      </c>
      <c r="G27" s="48">
        <f>F27*(1+'Q.2) Data'!G23)</f>
        <v>133503.61315200001</v>
      </c>
      <c r="H27" s="48">
        <f>G27*(1+'Q.2) Data'!H23)</f>
        <v>149524.04673024002</v>
      </c>
      <c r="I27" s="48">
        <f>H27*(1+'Q.2) Data'!I23)</f>
        <v>164476.45140326404</v>
      </c>
      <c r="J27" s="48">
        <f>I27*(1+'Q.2) Data'!J23)</f>
        <v>177634.56751552518</v>
      </c>
      <c r="K27" s="48">
        <f>J27*(1+'Q.2) Data'!K23)</f>
        <v>179410.91319068044</v>
      </c>
      <c r="L27" s="48">
        <f>K27*(1+'Q.2) Data'!L23)</f>
        <v>191969.67711402808</v>
      </c>
      <c r="M27" s="48">
        <f>L27*(1+'Q.2) Data'!M23)</f>
        <v>203487.85774086977</v>
      </c>
      <c r="N27" s="48">
        <f>M27*(1+'Q.2) Data'!N23)</f>
        <v>223836.64351495678</v>
      </c>
      <c r="O27" s="48">
        <f>N27*(1+'Q.2) Data'!O23)</f>
        <v>235028.47569070462</v>
      </c>
      <c r="P27" s="48">
        <f>O27*(1+'Q.2) Data'!P23)</f>
        <v>246779.89947523986</v>
      </c>
      <c r="Q27">
        <f t="shared" si="0"/>
        <v>60900318785.009491</v>
      </c>
    </row>
    <row r="28" spans="1:17" x14ac:dyDescent="0.25">
      <c r="A28" t="s">
        <v>110</v>
      </c>
      <c r="B28" s="48">
        <f>$C$2*(1+'Q.2) Data'!B24)</f>
        <v>114999.99999999999</v>
      </c>
      <c r="C28" s="48">
        <f>B28*(1+'Q.2) Data'!C24)</f>
        <v>133399.99999999997</v>
      </c>
      <c r="D28" s="48">
        <f>C28*(1+'Q.2) Data'!D24)</f>
        <v>140069.99999999997</v>
      </c>
      <c r="E28" s="48">
        <f>D28*(1+'Q.2) Data'!E24)</f>
        <v>154076.99999999997</v>
      </c>
      <c r="F28" s="48">
        <f>E28*(1+'Q.2) Data'!F24)</f>
        <v>154076.99999999997</v>
      </c>
      <c r="G28" s="48">
        <f>F28*(1+'Q.2) Data'!G24)</f>
        <v>155617.76999999996</v>
      </c>
      <c r="H28" s="48">
        <f>G28*(1+'Q.2) Data'!H24)</f>
        <v>172735.72469999996</v>
      </c>
      <c r="I28" s="48">
        <f>H28*(1+'Q.2) Data'!I24)</f>
        <v>207282.86963999996</v>
      </c>
      <c r="J28" s="48">
        <f>I28*(1+'Q.2) Data'!J24)</f>
        <v>232156.81399679999</v>
      </c>
      <c r="K28" s="48">
        <f>J28*(1+'Q.2) Data'!K24)</f>
        <v>278588.17679616</v>
      </c>
      <c r="L28" s="48">
        <f>K28*(1+'Q.2) Data'!L24)</f>
        <v>306446.99447577604</v>
      </c>
      <c r="M28" s="48">
        <f>L28*(1+'Q.2) Data'!M24)</f>
        <v>340156.16386811138</v>
      </c>
      <c r="N28" s="48">
        <f>M28*(1+'Q.2) Data'!N24)</f>
        <v>404785.83500305255</v>
      </c>
      <c r="O28" s="48">
        <f>N28*(1+'Q.2) Data'!O24)</f>
        <v>433120.84345326625</v>
      </c>
      <c r="P28" s="48">
        <f>O28*(1+'Q.2) Data'!P24)</f>
        <v>446114.46875686425</v>
      </c>
      <c r="Q28">
        <f t="shared" si="0"/>
        <v>199018119234.21921</v>
      </c>
    </row>
    <row r="29" spans="1:17" x14ac:dyDescent="0.25">
      <c r="A29" t="s">
        <v>111</v>
      </c>
      <c r="B29" s="48">
        <f>$C$2*(1+'Q.2) Data'!B25)</f>
        <v>107000</v>
      </c>
      <c r="C29" s="48">
        <f>B29*(1+'Q.2) Data'!C25)</f>
        <v>124119.99999999999</v>
      </c>
      <c r="D29" s="48">
        <f>C29*(1+'Q.2) Data'!D25)</f>
        <v>140255.59999999998</v>
      </c>
      <c r="E29" s="48">
        <f>D29*(1+'Q.2) Data'!E25)</f>
        <v>141658.15599999999</v>
      </c>
      <c r="F29" s="48">
        <f>E29*(1+'Q.2) Data'!F25)</f>
        <v>148741.0638</v>
      </c>
      <c r="G29" s="48">
        <f>F29*(1+'Q.2) Data'!G25)</f>
        <v>138329.189334</v>
      </c>
      <c r="H29" s="48">
        <f>G29*(1+'Q.2) Data'!H25)</f>
        <v>139712.48122734</v>
      </c>
      <c r="I29" s="48">
        <f>H29*(1+'Q.2) Data'!I25)</f>
        <v>164860.72784826119</v>
      </c>
      <c r="J29" s="48">
        <f>I29*(1+'Q.2) Data'!J25)</f>
        <v>168157.94240522641</v>
      </c>
      <c r="K29" s="48">
        <f>J29*(1+'Q.2) Data'!K25)</f>
        <v>181610.57779764454</v>
      </c>
      <c r="L29" s="48">
        <f>K29*(1+'Q.2) Data'!L25)</f>
        <v>188875.00090955032</v>
      </c>
      <c r="M29" s="48">
        <f>L29*(1+'Q.2) Data'!M25)</f>
        <v>194541.25093683685</v>
      </c>
      <c r="N29" s="48">
        <f>M29*(1+'Q.2) Data'!N25)</f>
        <v>213995.37603052054</v>
      </c>
      <c r="O29" s="48">
        <f>N29*(1+'Q.2) Data'!O25)</f>
        <v>226835.09859235177</v>
      </c>
      <c r="P29" s="48">
        <f>O29*(1+'Q.2) Data'!P25)</f>
        <v>244981.90647973993</v>
      </c>
      <c r="Q29">
        <f t="shared" si="0"/>
        <v>60016134502.448044</v>
      </c>
    </row>
    <row r="30" spans="1:17" x14ac:dyDescent="0.25">
      <c r="A30" t="s">
        <v>112</v>
      </c>
      <c r="B30" s="48">
        <f>$C$2*(1+'Q.2) Data'!B26)</f>
        <v>99000</v>
      </c>
      <c r="C30" s="48">
        <f>B30*(1+'Q.2) Data'!C26)</f>
        <v>116820</v>
      </c>
      <c r="D30" s="48">
        <f>C30*(1+'Q.2) Data'!D26)</f>
        <v>121492.8</v>
      </c>
      <c r="E30" s="48">
        <f>D30*(1+'Q.2) Data'!E26)</f>
        <v>125137.584</v>
      </c>
      <c r="F30" s="48">
        <f>E30*(1+'Q.2) Data'!F26)</f>
        <v>131394.4632</v>
      </c>
      <c r="G30" s="48">
        <f>F30*(1+'Q.2) Data'!G26)</f>
        <v>143219.96488800002</v>
      </c>
      <c r="H30" s="48">
        <f>G30*(1+'Q.2) Data'!H26)</f>
        <v>161838.56032344</v>
      </c>
      <c r="I30" s="48">
        <f>H30*(1+'Q.2) Data'!I26)</f>
        <v>178022.41635578402</v>
      </c>
      <c r="J30" s="48">
        <f>I30*(1+'Q.2) Data'!J26)</f>
        <v>201165.33048203593</v>
      </c>
      <c r="K30" s="48">
        <f>J30*(1+'Q.2) Data'!K26)</f>
        <v>239386.74327362276</v>
      </c>
      <c r="L30" s="48">
        <f>K30*(1+'Q.2) Data'!L26)</f>
        <v>270507.01989919372</v>
      </c>
      <c r="M30" s="48">
        <f>L30*(1+'Q.2) Data'!M26)</f>
        <v>267801.9497002018</v>
      </c>
      <c r="N30" s="48">
        <f>M30*(1+'Q.2) Data'!N26)</f>
        <v>286548.08617921593</v>
      </c>
      <c r="O30" s="48">
        <f>N30*(1+'Q.2) Data'!O26)</f>
        <v>300875.49048817676</v>
      </c>
      <c r="P30" s="48">
        <f>O30*(1+'Q.2) Data'!P26)</f>
        <v>300875.49048817676</v>
      </c>
      <c r="Q30">
        <f t="shared" si="0"/>
        <v>90526060776.500946</v>
      </c>
    </row>
    <row r="31" spans="1:17" x14ac:dyDescent="0.25">
      <c r="A31" t="s">
        <v>113</v>
      </c>
      <c r="B31" s="48">
        <f>$C$2*(1+'Q.2) Data'!B27)</f>
        <v>108000</v>
      </c>
      <c r="C31" s="48">
        <f>B31*(1+'Q.2) Data'!C27)</f>
        <v>113400</v>
      </c>
      <c r="D31" s="48">
        <f>C31*(1+'Q.2) Data'!D27)</f>
        <v>128141.99999999999</v>
      </c>
      <c r="E31" s="48">
        <f>D31*(1+'Q.2) Data'!E27)</f>
        <v>148644.71999999997</v>
      </c>
      <c r="F31" s="48">
        <f>E31*(1+'Q.2) Data'!F27)</f>
        <v>156076.95599999998</v>
      </c>
      <c r="G31" s="48">
        <f>F31*(1+'Q.2) Data'!G27)</f>
        <v>171684.65159999998</v>
      </c>
      <c r="H31" s="48">
        <f>G31*(1+'Q.2) Data'!H27)</f>
        <v>180268.88417999999</v>
      </c>
      <c r="I31" s="48">
        <f>H31*(1+'Q.2) Data'!I27)</f>
        <v>198295.77259800001</v>
      </c>
      <c r="J31" s="48">
        <f>I31*(1+'Q.2) Data'!J27)</f>
        <v>228040.13848769999</v>
      </c>
      <c r="K31" s="48">
        <f>J31*(1+'Q.2) Data'!K27)</f>
        <v>239442.145412085</v>
      </c>
      <c r="L31" s="48">
        <f>K31*(1+'Q.2) Data'!L27)</f>
        <v>292119.41740274371</v>
      </c>
      <c r="M31" s="48">
        <f>L31*(1+'Q.2) Data'!M27)</f>
        <v>327173.74749107298</v>
      </c>
      <c r="N31" s="48">
        <f>M31*(1+'Q.2) Data'!N27)</f>
        <v>376249.80961473391</v>
      </c>
      <c r="O31" s="48">
        <f>N31*(1+'Q.2) Data'!O27)</f>
        <v>417637.28867235465</v>
      </c>
      <c r="P31" s="48">
        <f>O31*(1+'Q.2) Data'!P27)</f>
        <v>480282.88197320781</v>
      </c>
      <c r="Q31">
        <f t="shared" si="0"/>
        <v>230671646716.49026</v>
      </c>
    </row>
    <row r="32" spans="1:17" x14ac:dyDescent="0.25">
      <c r="A32" t="s">
        <v>114</v>
      </c>
      <c r="B32" s="48">
        <f>$C$2*(1+'Q.2) Data'!B28)</f>
        <v>106000</v>
      </c>
      <c r="C32" s="48">
        <f>B32*(1+'Q.2) Data'!C28)</f>
        <v>112360</v>
      </c>
      <c r="D32" s="48">
        <f>C32*(1+'Q.2) Data'!D28)</f>
        <v>120225.20000000001</v>
      </c>
      <c r="E32" s="48">
        <f>D32*(1+'Q.2) Data'!E28)</f>
        <v>125034.20800000001</v>
      </c>
      <c r="F32" s="48">
        <f>E32*(1+'Q.2) Data'!F28)</f>
        <v>127534.89216000002</v>
      </c>
      <c r="G32" s="48">
        <f>F32*(1+'Q.2) Data'!G28)</f>
        <v>136462.33461120003</v>
      </c>
      <c r="H32" s="48">
        <f>G32*(1+'Q.2) Data'!H28)</f>
        <v>146014.69803398405</v>
      </c>
      <c r="I32" s="48">
        <f>H32*(1+'Q.2) Data'!I28)</f>
        <v>147474.84501432389</v>
      </c>
      <c r="J32" s="48">
        <f>I32*(1+'Q.2) Data'!J28)</f>
        <v>172545.56866675895</v>
      </c>
      <c r="K32" s="48">
        <f>J32*(1+'Q.2) Data'!K28)</f>
        <v>182898.30278676449</v>
      </c>
      <c r="L32" s="48">
        <f>K32*(1+'Q.2) Data'!L28)</f>
        <v>204846.09912117623</v>
      </c>
      <c r="M32" s="48">
        <f>L32*(1+'Q.2) Data'!M28)</f>
        <v>202797.63812996447</v>
      </c>
      <c r="N32" s="48">
        <f>M32*(1+'Q.2) Data'!N28)</f>
        <v>221049.42556166128</v>
      </c>
      <c r="O32" s="48">
        <f>N32*(1+'Q.2) Data'!O28)</f>
        <v>225470.41407289452</v>
      </c>
      <c r="P32" s="48">
        <f>O32*(1+'Q.2) Data'!P28)</f>
        <v>243508.0471987261</v>
      </c>
      <c r="Q32">
        <f t="shared" si="0"/>
        <v>59296169050.537018</v>
      </c>
    </row>
    <row r="33" spans="1:17" x14ac:dyDescent="0.25">
      <c r="A33" t="s">
        <v>115</v>
      </c>
      <c r="B33" s="48">
        <f>$C$2*(1+'Q.2) Data'!B29)</f>
        <v>105000</v>
      </c>
      <c r="C33" s="48">
        <f>B33*(1+'Q.2) Data'!C29)</f>
        <v>118649.99999999999</v>
      </c>
      <c r="D33" s="48">
        <f>C33*(1+'Q.2) Data'!D29)</f>
        <v>136447.49999999997</v>
      </c>
      <c r="E33" s="48">
        <f>D33*(1+'Q.2) Data'!E29)</f>
        <v>148727.77499999997</v>
      </c>
      <c r="F33" s="48">
        <f>E33*(1+'Q.2) Data'!F29)</f>
        <v>159138.71924999997</v>
      </c>
      <c r="G33" s="48">
        <f>F33*(1+'Q.2) Data'!G29)</f>
        <v>176643.97836749998</v>
      </c>
      <c r="H33" s="48">
        <f>G33*(1+'Q.2) Data'!H29)</f>
        <v>194308.37620425</v>
      </c>
      <c r="I33" s="48">
        <f>H33*(1+'Q.2) Data'!I29)</f>
        <v>219568.46511080247</v>
      </c>
      <c r="J33" s="48">
        <f>I33*(1+'Q.2) Data'!J29)</f>
        <v>219568.46511080247</v>
      </c>
      <c r="K33" s="48">
        <f>J33*(1+'Q.2) Data'!K29)</f>
        <v>263482.15813296294</v>
      </c>
      <c r="L33" s="48">
        <f>K33*(1+'Q.2) Data'!L29)</f>
        <v>279291.08762094076</v>
      </c>
      <c r="M33" s="48">
        <f>L33*(1+'Q.2) Data'!M29)</f>
        <v>296048.55287819722</v>
      </c>
      <c r="N33" s="48">
        <f>M33*(1+'Q.2) Data'!N29)</f>
        <v>319732.43710845301</v>
      </c>
      <c r="O33" s="48">
        <f>N33*(1+'Q.2) Data'!O29)</f>
        <v>342113.70770604472</v>
      </c>
      <c r="P33" s="48">
        <f>O33*(1+'Q.2) Data'!P29)</f>
        <v>369482.8043225283</v>
      </c>
      <c r="Q33">
        <f t="shared" si="0"/>
        <v>136517542690.03973</v>
      </c>
    </row>
    <row r="34" spans="1:17" x14ac:dyDescent="0.25">
      <c r="A34" t="s">
        <v>116</v>
      </c>
      <c r="B34" s="48">
        <f>$C$2*(1+'Q.2) Data'!B30)</f>
        <v>97000</v>
      </c>
      <c r="C34" s="48">
        <f>B34*(1+'Q.2) Data'!C30)</f>
        <v>107670.00000000001</v>
      </c>
      <c r="D34" s="48">
        <f>C34*(1+'Q.2) Data'!D30)</f>
        <v>119513.70000000003</v>
      </c>
      <c r="E34" s="48">
        <f>D34*(1+'Q.2) Data'!E30)</f>
        <v>137440.75500000003</v>
      </c>
      <c r="F34" s="48">
        <f>E34*(1+'Q.2) Data'!F30)</f>
        <v>144312.79275000005</v>
      </c>
      <c r="G34" s="48">
        <f>F34*(1+'Q.2) Data'!G30)</f>
        <v>163073.45580750005</v>
      </c>
      <c r="H34" s="48">
        <f>G34*(1+'Q.2) Data'!H30)</f>
        <v>184273.00506247504</v>
      </c>
      <c r="I34" s="48">
        <f>H34*(1+'Q.2) Data'!I30)</f>
        <v>213756.68587247105</v>
      </c>
      <c r="J34" s="48">
        <f>I34*(1+'Q.2) Data'!J30)</f>
        <v>241545.05503589226</v>
      </c>
      <c r="K34" s="48">
        <f>J34*(1+'Q.2) Data'!K30)</f>
        <v>277776.81329127611</v>
      </c>
      <c r="L34" s="48">
        <f>K34*(1+'Q.2) Data'!L30)</f>
        <v>272221.2770254506</v>
      </c>
      <c r="M34" s="48">
        <f>L34*(1+'Q.2) Data'!M30)</f>
        <v>291276.76641723217</v>
      </c>
      <c r="N34" s="48">
        <f>M34*(1+'Q.2) Data'!N30)</f>
        <v>329142.74605147232</v>
      </c>
      <c r="O34" s="48">
        <f>N34*(1+'Q.2) Data'!O30)</f>
        <v>342308.45589353121</v>
      </c>
      <c r="P34" s="48">
        <f>O34*(1+'Q.2) Data'!P30)</f>
        <v>373116.21692394902</v>
      </c>
      <c r="Q34">
        <f t="shared" si="0"/>
        <v>139215711331.63937</v>
      </c>
    </row>
    <row r="35" spans="1:17" x14ac:dyDescent="0.25">
      <c r="A35" t="s">
        <v>117</v>
      </c>
      <c r="B35" s="48">
        <f>$C$2*(1+'Q.2) Data'!B31)</f>
        <v>112999.99999999999</v>
      </c>
      <c r="C35" s="48">
        <f>B35*(1+'Q.2) Data'!C31)</f>
        <v>127689.99999999997</v>
      </c>
      <c r="D35" s="48">
        <f>C35*(1+'Q.2) Data'!D31)</f>
        <v>143012.79999999999</v>
      </c>
      <c r="E35" s="48">
        <f>D35*(1+'Q.2) Data'!E31)</f>
        <v>167324.97599999997</v>
      </c>
      <c r="F35" s="48">
        <f>E35*(1+'Q.2) Data'!F31)</f>
        <v>179037.72431999998</v>
      </c>
      <c r="G35" s="48">
        <f>F35*(1+'Q.2) Data'!G31)</f>
        <v>198731.8739952</v>
      </c>
      <c r="H35" s="48">
        <f>G35*(1+'Q.2) Data'!H31)</f>
        <v>214630.42391481603</v>
      </c>
      <c r="I35" s="48">
        <f>H35*(1+'Q.2) Data'!I31)</f>
        <v>248971.29174118658</v>
      </c>
      <c r="J35" s="48">
        <f>I35*(1+'Q.2) Data'!J31)</f>
        <v>288806.6984197764</v>
      </c>
      <c r="K35" s="48">
        <f>J35*(1+'Q.2) Data'!K31)</f>
        <v>314799.30127755628</v>
      </c>
      <c r="L35" s="48">
        <f>K35*(1+'Q.2) Data'!L31)</f>
        <v>305355.32223922957</v>
      </c>
      <c r="M35" s="48">
        <f>L35*(1+'Q.2) Data'!M31)</f>
        <v>317569.53512879874</v>
      </c>
      <c r="N35" s="48">
        <f>M35*(1+'Q.2) Data'!N31)</f>
        <v>377907.74680327048</v>
      </c>
      <c r="O35" s="48">
        <f>N35*(1+'Q.2) Data'!O31)</f>
        <v>423256.67641966295</v>
      </c>
      <c r="P35" s="48">
        <f>O35*(1+'Q.2) Data'!P31)</f>
        <v>478280.04435421911</v>
      </c>
      <c r="Q35">
        <f t="shared" si="0"/>
        <v>228751800827.47379</v>
      </c>
    </row>
    <row r="36" spans="1:17" x14ac:dyDescent="0.25">
      <c r="A36" t="s">
        <v>118</v>
      </c>
      <c r="B36" s="48">
        <f>$C$2*(1+'Q.2) Data'!B32)</f>
        <v>108000</v>
      </c>
      <c r="C36" s="48">
        <f>B36*(1+'Q.2) Data'!C32)</f>
        <v>127440</v>
      </c>
      <c r="D36" s="48">
        <f>C36*(1+'Q.2) Data'!D32)</f>
        <v>135086.39999999999</v>
      </c>
      <c r="E36" s="48">
        <f>D36*(1+'Q.2) Data'!E32)</f>
        <v>144542.448</v>
      </c>
      <c r="F36" s="48">
        <f>E36*(1+'Q.2) Data'!F32)</f>
        <v>153214.99488000001</v>
      </c>
      <c r="G36" s="48">
        <f>F36*(1+'Q.2) Data'!G32)</f>
        <v>174665.09416320003</v>
      </c>
      <c r="H36" s="48">
        <f>G36*(1+'Q.2) Data'!H32)</f>
        <v>216584.71676236804</v>
      </c>
      <c r="I36" s="48">
        <f>H36*(1+'Q.2) Data'!I32)</f>
        <v>236077.34127098118</v>
      </c>
      <c r="J36" s="48">
        <f>I36*(1+'Q.2) Data'!J32)</f>
        <v>273849.71587433817</v>
      </c>
      <c r="K36" s="48">
        <f>J36*(1+'Q.2) Data'!K32)</f>
        <v>328619.65904920577</v>
      </c>
      <c r="L36" s="48">
        <f>K36*(1+'Q.2) Data'!L32)</f>
        <v>354909.23177314224</v>
      </c>
      <c r="M36" s="48">
        <f>L36*(1+'Q.2) Data'!M32)</f>
        <v>404596.5242213821</v>
      </c>
      <c r="N36" s="48">
        <f>M36*(1+'Q.2) Data'!N32)</f>
        <v>501699.69003451383</v>
      </c>
      <c r="O36" s="48">
        <f>N36*(1+'Q.2) Data'!O32)</f>
        <v>612073.6218421068</v>
      </c>
      <c r="P36" s="48">
        <f>O36*(1+'Q.2) Data'!P32)</f>
        <v>703884.66511842282</v>
      </c>
      <c r="Q36">
        <f t="shared" si="0"/>
        <v>495453621788.87427</v>
      </c>
    </row>
    <row r="37" spans="1:17" x14ac:dyDescent="0.25">
      <c r="A37" t="s">
        <v>119</v>
      </c>
      <c r="B37" s="48">
        <f>$C$2*(1+'Q.2) Data'!B33)</f>
        <v>114999.99999999999</v>
      </c>
      <c r="C37" s="48">
        <f>B37*(1+'Q.2) Data'!C33)</f>
        <v>137999.99999999997</v>
      </c>
      <c r="D37" s="48">
        <f>C37*(1+'Q.2) Data'!D33)</f>
        <v>147659.99999999997</v>
      </c>
      <c r="E37" s="48">
        <f>D37*(1+'Q.2) Data'!E33)</f>
        <v>174238.79999999996</v>
      </c>
      <c r="F37" s="48">
        <f>E37*(1+'Q.2) Data'!F33)</f>
        <v>202117.00799999994</v>
      </c>
      <c r="G37" s="48">
        <f>F37*(1+'Q.2) Data'!G33)</f>
        <v>224349.87887999995</v>
      </c>
      <c r="H37" s="48">
        <f>G37*(1+'Q.2) Data'!H33)</f>
        <v>269219.85465599992</v>
      </c>
      <c r="I37" s="48">
        <f>H37*(1+'Q.2) Data'!I33)</f>
        <v>309602.83285439987</v>
      </c>
      <c r="J37" s="48">
        <f>I37*(1+'Q.2) Data'!J33)</f>
        <v>331275.03115420789</v>
      </c>
      <c r="K37" s="48">
        <f>J37*(1+'Q.2) Data'!K33)</f>
        <v>361089.78395808663</v>
      </c>
      <c r="L37" s="48">
        <f>K37*(1+'Q.2) Data'!L33)</f>
        <v>404420.55803305708</v>
      </c>
      <c r="M37" s="48">
        <f>L37*(1+'Q.2) Data'!M33)</f>
        <v>485304.66963966849</v>
      </c>
      <c r="N37" s="48">
        <f>M37*(1+'Q.2) Data'!N33)</f>
        <v>538688.18330003205</v>
      </c>
      <c r="O37" s="48">
        <f>N37*(1+'Q.2) Data'!O33)</f>
        <v>624878.29262803716</v>
      </c>
      <c r="P37" s="48">
        <f>O37*(1+'Q.2) Data'!P33)</f>
        <v>743605.16822736419</v>
      </c>
      <c r="Q37">
        <f t="shared" si="0"/>
        <v>552948646214.44666</v>
      </c>
    </row>
    <row r="38" spans="1:17" x14ac:dyDescent="0.25">
      <c r="A38" t="s">
        <v>120</v>
      </c>
      <c r="B38" s="48">
        <f>$C$2*(1+'Q.2) Data'!B34)</f>
        <v>105000</v>
      </c>
      <c r="C38" s="48">
        <f>B38*(1+'Q.2) Data'!C34)</f>
        <v>118649.99999999999</v>
      </c>
      <c r="D38" s="48">
        <f>C38*(1+'Q.2) Data'!D34)</f>
        <v>125768.99999999999</v>
      </c>
      <c r="E38" s="48">
        <f>D38*(1+'Q.2) Data'!E34)</f>
        <v>132057.44999999998</v>
      </c>
      <c r="F38" s="48">
        <f>E38*(1+'Q.2) Data'!F34)</f>
        <v>142622.046</v>
      </c>
      <c r="G38" s="48">
        <f>F38*(1+'Q.2) Data'!G34)</f>
        <v>151179.36876000001</v>
      </c>
      <c r="H38" s="48">
        <f>G38*(1+'Q.2) Data'!H34)</f>
        <v>161761.92457320003</v>
      </c>
      <c r="I38" s="48">
        <f>H38*(1+'Q.2) Data'!I34)</f>
        <v>179555.73627625205</v>
      </c>
      <c r="J38" s="48">
        <f>I38*(1+'Q.2) Data'!J34)</f>
        <v>190329.08045282718</v>
      </c>
      <c r="K38" s="48">
        <f>J38*(1+'Q.2) Data'!K34)</f>
        <v>213168.57010716645</v>
      </c>
      <c r="L38" s="48">
        <f>K38*(1+'Q.2) Data'!L34)</f>
        <v>238748.79852002644</v>
      </c>
      <c r="M38" s="48">
        <f>L38*(1+'Q.2) Data'!M34)</f>
        <v>269786.14232762984</v>
      </c>
      <c r="N38" s="48">
        <f>M38*(1+'Q.2) Data'!N34)</f>
        <v>269786.14232762984</v>
      </c>
      <c r="O38" s="48">
        <f>N38*(1+'Q.2) Data'!O34)</f>
        <v>323743.3707931558</v>
      </c>
      <c r="P38" s="48">
        <f>O38*(1+'Q.2) Data'!P34)</f>
        <v>352880.27416453988</v>
      </c>
      <c r="Q38">
        <f t="shared" si="0"/>
        <v>124524487894.44083</v>
      </c>
    </row>
    <row r="39" spans="1:17" x14ac:dyDescent="0.25">
      <c r="A39" t="s">
        <v>121</v>
      </c>
      <c r="B39" s="48">
        <f>$C$2*(1+'Q.2) Data'!B35)</f>
        <v>104000</v>
      </c>
      <c r="C39" s="48">
        <f>B39*(1+'Q.2) Data'!C35)</f>
        <v>104000</v>
      </c>
      <c r="D39" s="48">
        <f>C39*(1+'Q.2) Data'!D35)</f>
        <v>118560.00000000001</v>
      </c>
      <c r="E39" s="48">
        <f>D39*(1+'Q.2) Data'!E35)</f>
        <v>141086.40000000002</v>
      </c>
      <c r="F39" s="48">
        <f>E39*(1+'Q.2) Data'!F35)</f>
        <v>155195.04000000004</v>
      </c>
      <c r="G39" s="48">
        <f>F39*(1+'Q.2) Data'!G35)</f>
        <v>173818.44480000006</v>
      </c>
      <c r="H39" s="48">
        <f>G39*(1+'Q.2) Data'!H35)</f>
        <v>201629.39596800006</v>
      </c>
      <c r="I39" s="48">
        <f>H39*(1+'Q.2) Data'!I35)</f>
        <v>221792.33556480007</v>
      </c>
      <c r="J39" s="48">
        <f>I39*(1+'Q.2) Data'!J35)</f>
        <v>246189.49247692811</v>
      </c>
      <c r="K39" s="48">
        <f>J39*(1+'Q.2) Data'!K35)</f>
        <v>270808.44172462093</v>
      </c>
      <c r="L39" s="48">
        <f>K39*(1+'Q.2) Data'!L35)</f>
        <v>289765.03264534444</v>
      </c>
      <c r="M39" s="48">
        <f>L39*(1+'Q.2) Data'!M35)</f>
        <v>295560.33329825132</v>
      </c>
      <c r="N39" s="48">
        <f>M39*(1+'Q.2) Data'!N35)</f>
        <v>301471.53996421635</v>
      </c>
      <c r="O39" s="48">
        <f>N39*(1+'Q.2) Data'!O35)</f>
        <v>352721.70175813313</v>
      </c>
      <c r="P39" s="48">
        <f>O39*(1+'Q.2) Data'!P35)</f>
        <v>398575.5229866904</v>
      </c>
      <c r="Q39">
        <f t="shared" si="0"/>
        <v>158862447524.11377</v>
      </c>
    </row>
    <row r="40" spans="1:17" x14ac:dyDescent="0.25">
      <c r="A40" t="s">
        <v>122</v>
      </c>
      <c r="B40" s="48">
        <f>$C$2*(1+'Q.2) Data'!B36)</f>
        <v>106000</v>
      </c>
      <c r="C40" s="48">
        <f>B40*(1+'Q.2) Data'!C36)</f>
        <v>121899.99999999999</v>
      </c>
      <c r="D40" s="48">
        <f>C40*(1+'Q.2) Data'!D36)</f>
        <v>140184.99999999997</v>
      </c>
      <c r="E40" s="48">
        <f>D40*(1+'Q.2) Data'!E36)</f>
        <v>142988.69999999998</v>
      </c>
      <c r="F40" s="48">
        <f>E40*(1+'Q.2) Data'!F36)</f>
        <v>152997.90899999999</v>
      </c>
      <c r="G40" s="48">
        <f>F40*(1+'Q.2) Data'!G36)</f>
        <v>163707.76262999998</v>
      </c>
      <c r="H40" s="48">
        <f>G40*(1+'Q.2) Data'!H36)</f>
        <v>180078.53889299999</v>
      </c>
      <c r="I40" s="48">
        <f>H40*(1+'Q.2) Data'!I36)</f>
        <v>187281.68044872</v>
      </c>
      <c r="J40" s="48">
        <f>I40*(1+'Q.2) Data'!J36)</f>
        <v>200391.3980801304</v>
      </c>
      <c r="K40" s="48">
        <f>J40*(1+'Q.2) Data'!K36)</f>
        <v>218426.62390734215</v>
      </c>
      <c r="L40" s="48">
        <f>K40*(1+'Q.2) Data'!L36)</f>
        <v>218426.62390734215</v>
      </c>
      <c r="M40" s="48">
        <f>L40*(1+'Q.2) Data'!M36)</f>
        <v>231532.22134178269</v>
      </c>
      <c r="N40" s="48">
        <f>M40*(1+'Q.2) Data'!N36)</f>
        <v>245424.15462228967</v>
      </c>
      <c r="O40" s="48">
        <f>N40*(1+'Q.2) Data'!O36)</f>
        <v>252786.87926095838</v>
      </c>
      <c r="P40" s="48">
        <f>O40*(1+'Q.2) Data'!P36)</f>
        <v>267954.0920166159</v>
      </c>
      <c r="Q40">
        <f t="shared" si="0"/>
        <v>71799395428.449066</v>
      </c>
    </row>
    <row r="41" spans="1:17" x14ac:dyDescent="0.25">
      <c r="A41" t="s">
        <v>123</v>
      </c>
      <c r="B41" s="48">
        <f>$C$2*(1+'Q.2) Data'!B37)</f>
        <v>112000.00000000001</v>
      </c>
      <c r="C41" s="48">
        <f>B41*(1+'Q.2) Data'!C37)</f>
        <v>125440.00000000003</v>
      </c>
      <c r="D41" s="48">
        <f>C41*(1+'Q.2) Data'!D37)</f>
        <v>126694.40000000002</v>
      </c>
      <c r="E41" s="48">
        <f>D41*(1+'Q.2) Data'!E37)</f>
        <v>143164.67200000002</v>
      </c>
      <c r="F41" s="48">
        <f>E41*(1+'Q.2) Data'!F37)</f>
        <v>136006.43840000001</v>
      </c>
      <c r="G41" s="48">
        <f>F41*(1+'Q.2) Data'!G37)</f>
        <v>145526.88908800003</v>
      </c>
      <c r="H41" s="48">
        <f>G41*(1+'Q.2) Data'!H37)</f>
        <v>162990.11577856005</v>
      </c>
      <c r="I41" s="48">
        <f>H41*(1+'Q.2) Data'!I37)</f>
        <v>151580.80767406084</v>
      </c>
      <c r="J41" s="48">
        <f>I41*(1+'Q.2) Data'!J37)</f>
        <v>163707.27228798572</v>
      </c>
      <c r="K41" s="48">
        <f>J41*(1+'Q.2) Data'!K37)</f>
        <v>163707.27228798572</v>
      </c>
      <c r="L41" s="48">
        <f>K41*(1+'Q.2) Data'!L37)</f>
        <v>184989.21768542385</v>
      </c>
      <c r="M41" s="48">
        <f>L41*(1+'Q.2) Data'!M37)</f>
        <v>181289.43333171538</v>
      </c>
      <c r="N41" s="48">
        <f>M41*(1+'Q.2) Data'!N37)</f>
        <v>174037.85599844676</v>
      </c>
      <c r="O41" s="48">
        <f>N41*(1+'Q.2) Data'!O37)</f>
        <v>180999.37023838464</v>
      </c>
      <c r="P41" s="48">
        <f>O41*(1+'Q.2) Data'!P37)</f>
        <v>186429.35134553618</v>
      </c>
      <c r="Q41">
        <f t="shared" si="0"/>
        <v>34755903043.117371</v>
      </c>
    </row>
    <row r="42" spans="1:17" x14ac:dyDescent="0.25">
      <c r="A42" t="s">
        <v>124</v>
      </c>
      <c r="B42" s="48">
        <f>$C$2*(1+'Q.2) Data'!B38)</f>
        <v>111000.00000000001</v>
      </c>
      <c r="C42" s="48">
        <f>B42*(1+'Q.2) Data'!C38)</f>
        <v>133200</v>
      </c>
      <c r="D42" s="48">
        <f>C42*(1+'Q.2) Data'!D38)</f>
        <v>159840</v>
      </c>
      <c r="E42" s="48">
        <f>D42*(1+'Q.2) Data'!E38)</f>
        <v>174225.6</v>
      </c>
      <c r="F42" s="48">
        <f>E42*(1+'Q.2) Data'!F38)</f>
        <v>209070.72</v>
      </c>
      <c r="G42" s="48">
        <f>F42*(1+'Q.2) Data'!G38)</f>
        <v>217433.54880000002</v>
      </c>
      <c r="H42" s="48">
        <f>G42*(1+'Q.2) Data'!H38)</f>
        <v>256571.58758400002</v>
      </c>
      <c r="I42" s="48">
        <f>H42*(1+'Q.2) Data'!I38)</f>
        <v>256571.58758400002</v>
      </c>
      <c r="J42" s="48">
        <f>I42*(1+'Q.2) Data'!J38)</f>
        <v>307885.90510080004</v>
      </c>
      <c r="K42" s="48">
        <f>J42*(1+'Q.2) Data'!K38)</f>
        <v>332516.77750886406</v>
      </c>
      <c r="L42" s="48">
        <f>K42*(1+'Q.2) Data'!L38)</f>
        <v>325866.4419586868</v>
      </c>
      <c r="M42" s="48">
        <f>L42*(1+'Q.2) Data'!M38)</f>
        <v>378005.07267207664</v>
      </c>
      <c r="N42" s="48">
        <f>M42*(1+'Q.2) Data'!N38)</f>
        <v>381785.12339879741</v>
      </c>
      <c r="O42" s="48">
        <f>N42*(1+'Q.2) Data'!O38)</f>
        <v>385602.97463278536</v>
      </c>
      <c r="P42" s="48">
        <f>O42*(1+'Q.2) Data'!P38)</f>
        <v>389459.0043791132</v>
      </c>
      <c r="Q42">
        <f t="shared" si="0"/>
        <v>151678316091.97012</v>
      </c>
    </row>
    <row r="43" spans="1:17" x14ac:dyDescent="0.25">
      <c r="A43" t="s">
        <v>125</v>
      </c>
      <c r="B43" s="48">
        <f>$C$2*(1+'Q.2) Data'!B39)</f>
        <v>111000.00000000001</v>
      </c>
      <c r="C43" s="48">
        <f>B43*(1+'Q.2) Data'!C39)</f>
        <v>129870.00000000001</v>
      </c>
      <c r="D43" s="48">
        <f>C43*(1+'Q.2) Data'!D39)</f>
        <v>154545.30000000002</v>
      </c>
      <c r="E43" s="48">
        <f>D43*(1+'Q.2) Data'!E39)</f>
        <v>168454.37700000004</v>
      </c>
      <c r="F43" s="48">
        <f>E43*(1+'Q.2) Data'!F39)</f>
        <v>180246.18339000005</v>
      </c>
      <c r="G43" s="48">
        <f>F43*(1+'Q.2) Data'!G39)</f>
        <v>207283.11089850005</v>
      </c>
      <c r="H43" s="48">
        <f>G43*(1+'Q.2) Data'!H39)</f>
        <v>221792.92866139507</v>
      </c>
      <c r="I43" s="48">
        <f>H43*(1+'Q.2) Data'!I39)</f>
        <v>224010.85794800901</v>
      </c>
      <c r="J43" s="48">
        <f>I43*(1+'Q.2) Data'!J39)</f>
        <v>241931.72658384976</v>
      </c>
      <c r="K43" s="48">
        <f>J43*(1+'Q.2) Data'!K39)</f>
        <v>229835.14025465725</v>
      </c>
      <c r="L43" s="48">
        <f>K43*(1+'Q.2) Data'!L39)</f>
        <v>245923.60007248327</v>
      </c>
      <c r="M43" s="48">
        <f>L43*(1+'Q.2) Data'!M39)</f>
        <v>226249.71206668462</v>
      </c>
      <c r="N43" s="48">
        <f>M43*(1+'Q.2) Data'!N39)</f>
        <v>230774.7063080183</v>
      </c>
      <c r="O43" s="48">
        <f>N43*(1+'Q.2) Data'!O39)</f>
        <v>214620.476866457</v>
      </c>
      <c r="P43" s="48">
        <f>O43*(1+'Q.2) Data'!P39)</f>
        <v>233936.31978443815</v>
      </c>
      <c r="Q43">
        <f t="shared" si="0"/>
        <v>54726201714.286911</v>
      </c>
    </row>
    <row r="44" spans="1:17" x14ac:dyDescent="0.25">
      <c r="A44" t="s">
        <v>126</v>
      </c>
      <c r="B44" s="48">
        <f>$C$2*(1+'Q.2) Data'!B40)</f>
        <v>97000</v>
      </c>
      <c r="C44" s="48">
        <f>B44*(1+'Q.2) Data'!C40)</f>
        <v>102820</v>
      </c>
      <c r="D44" s="48">
        <f>C44*(1+'Q.2) Data'!D40)</f>
        <v>120299.4</v>
      </c>
      <c r="E44" s="48">
        <f>D44*(1+'Q.2) Data'!E40)</f>
        <v>131126.34599999999</v>
      </c>
      <c r="F44" s="48">
        <f>E44*(1+'Q.2) Data'!F40)</f>
        <v>136371.39984</v>
      </c>
      <c r="G44" s="48">
        <f>F44*(1+'Q.2) Data'!G40)</f>
        <v>139098.82783679999</v>
      </c>
      <c r="H44" s="48">
        <f>G44*(1+'Q.2) Data'!H40)</f>
        <v>147444.75750700801</v>
      </c>
      <c r="I44" s="48">
        <f>H44*(1+'Q.2) Data'!I40)</f>
        <v>156291.44295742849</v>
      </c>
      <c r="J44" s="48">
        <f>I44*(1+'Q.2) Data'!J40)</f>
        <v>164106.01510529991</v>
      </c>
      <c r="K44" s="48">
        <f>J44*(1+'Q.2) Data'!K40)</f>
        <v>173952.37601161792</v>
      </c>
      <c r="L44" s="48">
        <f>K44*(1+'Q.2) Data'!L40)</f>
        <v>194826.66113301209</v>
      </c>
      <c r="M44" s="48">
        <f>L44*(1+'Q.2) Data'!M40)</f>
        <v>206516.26080099284</v>
      </c>
      <c r="N44" s="48">
        <f>M44*(1+'Q.2) Data'!N40)</f>
        <v>200320.77297696305</v>
      </c>
      <c r="O44" s="48">
        <f>N44*(1+'Q.2) Data'!O40)</f>
        <v>200320.77297696305</v>
      </c>
      <c r="P44" s="48">
        <f>O44*(1+'Q.2) Data'!P40)</f>
        <v>202323.98070673269</v>
      </c>
      <c r="Q44">
        <f t="shared" si="0"/>
        <v>40934993169.018341</v>
      </c>
    </row>
    <row r="45" spans="1:17" x14ac:dyDescent="0.25">
      <c r="A45" t="s">
        <v>127</v>
      </c>
      <c r="B45" s="48">
        <f>$C$2*(1+'Q.2) Data'!B41)</f>
        <v>109000.00000000001</v>
      </c>
      <c r="C45" s="48">
        <f>B45*(1+'Q.2) Data'!C41)</f>
        <v>122080.00000000003</v>
      </c>
      <c r="D45" s="48">
        <f>C45*(1+'Q.2) Data'!D41)</f>
        <v>128184.00000000003</v>
      </c>
      <c r="E45" s="48">
        <f>D45*(1+'Q.2) Data'!E41)</f>
        <v>152538.96000000002</v>
      </c>
      <c r="F45" s="48">
        <f>E45*(1+'Q.2) Data'!F41)</f>
        <v>157115.12880000003</v>
      </c>
      <c r="G45" s="48">
        <f>F45*(1+'Q.2) Data'!G41)</f>
        <v>168113.18781600005</v>
      </c>
      <c r="H45" s="48">
        <f>G45*(1+'Q.2) Data'!H41)</f>
        <v>184924.50659760006</v>
      </c>
      <c r="I45" s="48">
        <f>H45*(1+'Q.2) Data'!I41)</f>
        <v>207115.44738931209</v>
      </c>
      <c r="J45" s="48">
        <f>I45*(1+'Q.2) Data'!J41)</f>
        <v>240253.91897160202</v>
      </c>
      <c r="K45" s="48">
        <f>J45*(1+'Q.2) Data'!K41)</f>
        <v>273889.46762762632</v>
      </c>
      <c r="L45" s="48">
        <f>K45*(1+'Q.2) Data'!L41)</f>
        <v>304017.30906666524</v>
      </c>
      <c r="M45" s="48">
        <f>L45*(1+'Q.2) Data'!M41)</f>
        <v>310097.65524799854</v>
      </c>
      <c r="N45" s="48">
        <f>M45*(1+'Q.2) Data'!N41)</f>
        <v>359713.28008767829</v>
      </c>
      <c r="O45" s="48">
        <f>N45*(1+'Q.2) Data'!O41)</f>
        <v>370504.67849030864</v>
      </c>
      <c r="P45" s="48">
        <f>O45*(1+'Q.2) Data'!P41)</f>
        <v>374209.72527521173</v>
      </c>
      <c r="Q45">
        <f t="shared" si="0"/>
        <v>140032918490.54944</v>
      </c>
    </row>
    <row r="46" spans="1:17" x14ac:dyDescent="0.25">
      <c r="A46" t="s">
        <v>128</v>
      </c>
      <c r="B46" s="48">
        <f>$C$2*(1+'Q.2) Data'!B42)</f>
        <v>112999.99999999999</v>
      </c>
      <c r="C46" s="48">
        <f>B46*(1+'Q.2) Data'!C42)</f>
        <v>122039.99999999999</v>
      </c>
      <c r="D46" s="48">
        <f>C46*(1+'Q.2) Data'!D42)</f>
        <v>140345.99999999997</v>
      </c>
      <c r="E46" s="48">
        <f>D46*(1+'Q.2) Data'!E42)</f>
        <v>141749.45999999996</v>
      </c>
      <c r="F46" s="48">
        <f>E46*(1+'Q.2) Data'!F42)</f>
        <v>146001.94379999998</v>
      </c>
      <c r="G46" s="48">
        <f>F46*(1+'Q.2) Data'!G42)</f>
        <v>156222.07986599999</v>
      </c>
      <c r="H46" s="48">
        <f>G46*(1+'Q.2) Data'!H42)</f>
        <v>165595.40465796</v>
      </c>
      <c r="I46" s="48">
        <f>H46*(1+'Q.2) Data'!I42)</f>
        <v>190434.71535665399</v>
      </c>
      <c r="J46" s="48">
        <f>I46*(1+'Q.2) Data'!J42)</f>
        <v>186626.0210495209</v>
      </c>
      <c r="K46" s="48">
        <f>J46*(1+'Q.2) Data'!K42)</f>
        <v>188492.28126001611</v>
      </c>
      <c r="L46" s="48">
        <f>K46*(1+'Q.2) Data'!L42)</f>
        <v>214881.20063641839</v>
      </c>
      <c r="M46" s="48">
        <f>L46*(1+'Q.2) Data'!M42)</f>
        <v>208434.76461732583</v>
      </c>
      <c r="N46" s="48">
        <f>M46*(1+'Q.2) Data'!N42)</f>
        <v>235531.28401757817</v>
      </c>
      <c r="O46" s="48">
        <f>N46*(1+'Q.2) Data'!O42)</f>
        <v>237886.59685775396</v>
      </c>
      <c r="P46" s="48">
        <f>O46*(1+'Q.2) Data'!P42)</f>
        <v>261675.25654352937</v>
      </c>
      <c r="Q46">
        <f t="shared" si="0"/>
        <v>68473939887.12191</v>
      </c>
    </row>
    <row r="47" spans="1:17" x14ac:dyDescent="0.25">
      <c r="A47" t="s">
        <v>129</v>
      </c>
      <c r="B47" s="48">
        <f>$C$2*(1+'Q.2) Data'!B43)</f>
        <v>112000.00000000001</v>
      </c>
      <c r="C47" s="48">
        <f>B47*(1+'Q.2) Data'!C43)</f>
        <v>124320.00000000003</v>
      </c>
      <c r="D47" s="48">
        <f>C47*(1+'Q.2) Data'!D43)</f>
        <v>140481.60000000001</v>
      </c>
      <c r="E47" s="48">
        <f>D47*(1+'Q.2) Data'!E43)</f>
        <v>151720.12800000003</v>
      </c>
      <c r="F47" s="48">
        <f>E47*(1+'Q.2) Data'!F43)</f>
        <v>175995.34848000002</v>
      </c>
      <c r="G47" s="48">
        <f>F47*(1+'Q.2) Data'!G43)</f>
        <v>202394.65075200002</v>
      </c>
      <c r="H47" s="48">
        <f>G47*(1+'Q.2) Data'!H43)</f>
        <v>212514.38328960002</v>
      </c>
      <c r="I47" s="48">
        <f>H47*(1+'Q.2) Data'!I43)</f>
        <v>233765.82161856003</v>
      </c>
      <c r="J47" s="48">
        <f>I47*(1+'Q.2) Data'!J43)</f>
        <v>226752.84697000321</v>
      </c>
      <c r="K47" s="48">
        <f>J47*(1+'Q.2) Data'!K43)</f>
        <v>217682.73309120309</v>
      </c>
      <c r="L47" s="48">
        <f>K47*(1+'Q.2) Data'!L43)</f>
        <v>230743.69707667528</v>
      </c>
      <c r="M47" s="48">
        <f>L47*(1+'Q.2) Data'!M43)</f>
        <v>230743.69707667528</v>
      </c>
      <c r="N47" s="48">
        <f>M47*(1+'Q.2) Data'!N43)</f>
        <v>246895.75587204256</v>
      </c>
      <c r="O47" s="48">
        <f>N47*(1+'Q.2) Data'!O43)</f>
        <v>246895.75587204256</v>
      </c>
      <c r="P47" s="48">
        <f>O47*(1+'Q.2) Data'!P43)</f>
        <v>254302.62854820385</v>
      </c>
      <c r="Q47">
        <f t="shared" si="0"/>
        <v>64669826886.525742</v>
      </c>
    </row>
    <row r="48" spans="1:17" x14ac:dyDescent="0.25">
      <c r="A48" t="s">
        <v>130</v>
      </c>
      <c r="B48" s="48">
        <f>$C$2*(1+'Q.2) Data'!B44)</f>
        <v>107000</v>
      </c>
      <c r="C48" s="48">
        <f>B48*(1+'Q.2) Data'!C44)</f>
        <v>125189.99999999999</v>
      </c>
      <c r="D48" s="48">
        <f>C48*(1+'Q.2) Data'!D44)</f>
        <v>130197.59999999999</v>
      </c>
      <c r="E48" s="48">
        <f>D48*(1+'Q.2) Data'!E44)</f>
        <v>154935.14399999997</v>
      </c>
      <c r="F48" s="48">
        <f>E48*(1+'Q.2) Data'!F44)</f>
        <v>156484.49543999997</v>
      </c>
      <c r="G48" s="48">
        <f>F48*(1+'Q.2) Data'!G44)</f>
        <v>151789.96057679996</v>
      </c>
      <c r="H48" s="48">
        <f>G48*(1+'Q.2) Data'!H44)</f>
        <v>159379.45860563996</v>
      </c>
      <c r="I48" s="48">
        <f>H48*(1+'Q.2) Data'!I44)</f>
        <v>167348.43153592196</v>
      </c>
      <c r="J48" s="48">
        <f>I48*(1+'Q.2) Data'!J44)</f>
        <v>192450.69626631023</v>
      </c>
      <c r="K48" s="48">
        <f>J48*(1+'Q.2) Data'!K44)</f>
        <v>219393.79374359368</v>
      </c>
      <c r="L48" s="48">
        <f>K48*(1+'Q.2) Data'!L44)</f>
        <v>206230.16611897806</v>
      </c>
      <c r="M48" s="48">
        <f>L48*(1+'Q.2) Data'!M44)</f>
        <v>202105.5627965985</v>
      </c>
      <c r="N48" s="48">
        <f>M48*(1+'Q.2) Data'!N44)</f>
        <v>206147.67405253049</v>
      </c>
      <c r="O48" s="48">
        <f>N48*(1+'Q.2) Data'!O44)</f>
        <v>210270.62753358111</v>
      </c>
      <c r="P48" s="48">
        <f>O48*(1+'Q.2) Data'!P44)</f>
        <v>246016.63421428989</v>
      </c>
      <c r="Q48">
        <f t="shared" si="0"/>
        <v>60524184310.127716</v>
      </c>
    </row>
    <row r="49" spans="1:17" x14ac:dyDescent="0.25">
      <c r="A49" t="s">
        <v>131</v>
      </c>
      <c r="B49" s="48">
        <f>$C$2*(1+'Q.2) Data'!B45)</f>
        <v>107000</v>
      </c>
      <c r="C49" s="48">
        <f>B49*(1+'Q.2) Data'!C45)</f>
        <v>107000</v>
      </c>
      <c r="D49" s="48">
        <f>C49*(1+'Q.2) Data'!D45)</f>
        <v>110210</v>
      </c>
      <c r="E49" s="48">
        <f>D49*(1+'Q.2) Data'!E45)</f>
        <v>130047.79999999999</v>
      </c>
      <c r="F49" s="48">
        <f>E49*(1+'Q.2) Data'!F45)</f>
        <v>136550.19</v>
      </c>
      <c r="G49" s="48">
        <f>F49*(1+'Q.2) Data'!G45)</f>
        <v>136550.19</v>
      </c>
      <c r="H49" s="48">
        <f>G49*(1+'Q.2) Data'!H45)</f>
        <v>146108.70330000002</v>
      </c>
      <c r="I49" s="48">
        <f>H49*(1+'Q.2) Data'!I45)</f>
        <v>160719.57363000003</v>
      </c>
      <c r="J49" s="48">
        <f>I49*(1+'Q.2) Data'!J45)</f>
        <v>168755.55231150004</v>
      </c>
      <c r="K49" s="48">
        <f>J49*(1+'Q.2) Data'!K45)</f>
        <v>187318.66306576505</v>
      </c>
      <c r="L49" s="48">
        <f>K49*(1+'Q.2) Data'!L45)</f>
        <v>192938.22295773801</v>
      </c>
      <c r="M49" s="48">
        <f>L49*(1+'Q.2) Data'!M45)</f>
        <v>196796.98741689278</v>
      </c>
      <c r="N49" s="48">
        <f>M49*(1+'Q.2) Data'!N45)</f>
        <v>226316.53552942668</v>
      </c>
      <c r="O49" s="48">
        <f>N49*(1+'Q.2) Data'!O45)</f>
        <v>253474.5197929579</v>
      </c>
      <c r="P49" s="48">
        <f>O49*(1+'Q.2) Data'!P45)</f>
        <v>266148.24578260578</v>
      </c>
      <c r="Q49">
        <f t="shared" si="0"/>
        <v>70834888733.15834</v>
      </c>
    </row>
    <row r="50" spans="1:17" x14ac:dyDescent="0.25">
      <c r="A50" t="s">
        <v>132</v>
      </c>
      <c r="B50" s="48">
        <f>$C$2*(1+'Q.2) Data'!B46)</f>
        <v>96000</v>
      </c>
      <c r="C50" s="48">
        <f>B50*(1+'Q.2) Data'!C46)</f>
        <v>105600.00000000001</v>
      </c>
      <c r="D50" s="48">
        <f>C50*(1+'Q.2) Data'!D46)</f>
        <v>122496.00000000001</v>
      </c>
      <c r="E50" s="48">
        <f>D50*(1+'Q.2) Data'!E46)</f>
        <v>142095.36000000002</v>
      </c>
      <c r="F50" s="48">
        <f>E50*(1+'Q.2) Data'!F46)</f>
        <v>149200.12800000003</v>
      </c>
      <c r="G50" s="48">
        <f>F50*(1+'Q.2) Data'!G46)</f>
        <v>146216.12544000003</v>
      </c>
      <c r="H50" s="48">
        <f>G50*(1+'Q.2) Data'!H46)</f>
        <v>149140.44794880002</v>
      </c>
      <c r="I50" s="48">
        <f>H50*(1+'Q.2) Data'!I46)</f>
        <v>168528.706182144</v>
      </c>
      <c r="J50" s="48">
        <f>I50*(1+'Q.2) Data'!J46)</f>
        <v>160102.27087303679</v>
      </c>
      <c r="K50" s="48">
        <f>J50*(1+'Q.2) Data'!K46)</f>
        <v>164905.33899922788</v>
      </c>
      <c r="L50" s="48">
        <f>K50*(1+'Q.2) Data'!L46)</f>
        <v>164905.33899922788</v>
      </c>
      <c r="M50" s="48">
        <f>L50*(1+'Q.2) Data'!M46)</f>
        <v>159958.17882925103</v>
      </c>
      <c r="N50" s="48">
        <f>M50*(1+'Q.2) Data'!N46)</f>
        <v>159958.17882925103</v>
      </c>
      <c r="O50" s="48">
        <f>N50*(1+'Q.2) Data'!O46)</f>
        <v>172754.83313559112</v>
      </c>
      <c r="P50" s="48">
        <f>O50*(1+'Q.2) Data'!P46)</f>
        <v>196940.5097745739</v>
      </c>
      <c r="Q50">
        <f t="shared" si="0"/>
        <v>38785564390.269043</v>
      </c>
    </row>
    <row r="51" spans="1:17" x14ac:dyDescent="0.25">
      <c r="A51" t="s">
        <v>133</v>
      </c>
      <c r="B51" s="48">
        <f>$C$2*(1+'Q.2) Data'!B47)</f>
        <v>104000</v>
      </c>
      <c r="C51" s="48">
        <f>B51*(1+'Q.2) Data'!C47)</f>
        <v>101920</v>
      </c>
      <c r="D51" s="48">
        <f>C51*(1+'Q.2) Data'!D47)</f>
        <v>103958.40000000001</v>
      </c>
      <c r="E51" s="48">
        <f>D51*(1+'Q.2) Data'!E47)</f>
        <v>108116.73600000002</v>
      </c>
      <c r="F51" s="48">
        <f>E51*(1+'Q.2) Data'!F47)</f>
        <v>105954.40128000002</v>
      </c>
      <c r="G51" s="48">
        <f>F51*(1+'Q.2) Data'!G47)</f>
        <v>118668.92943360003</v>
      </c>
      <c r="H51" s="48">
        <f>G51*(1+'Q.2) Data'!H47)</f>
        <v>124602.37590528005</v>
      </c>
      <c r="I51" s="48">
        <f>H51*(1+'Q.2) Data'!I47)</f>
        <v>124602.37590528005</v>
      </c>
      <c r="J51" s="48">
        <f>I51*(1+'Q.2) Data'!J47)</f>
        <v>144538.75605012485</v>
      </c>
      <c r="K51" s="48">
        <f>J51*(1+'Q.2) Data'!K47)</f>
        <v>153211.08141313234</v>
      </c>
      <c r="L51" s="48">
        <f>K51*(1+'Q.2) Data'!L47)</f>
        <v>174660.63281097088</v>
      </c>
      <c r="M51" s="48">
        <f>L51*(1+'Q.2) Data'!M47)</f>
        <v>185140.27077962915</v>
      </c>
      <c r="N51" s="48">
        <f>M51*(1+'Q.2) Data'!N47)</f>
        <v>212911.3113965735</v>
      </c>
      <c r="O51" s="48">
        <f>N51*(1+'Q.2) Data'!O47)</f>
        <v>223556.87696640217</v>
      </c>
      <c r="P51" s="48">
        <f>O51*(1+'Q.2) Data'!P47)</f>
        <v>252619.27097203443</v>
      </c>
      <c r="Q51">
        <f t="shared" si="0"/>
        <v>63816496066.442154</v>
      </c>
    </row>
    <row r="52" spans="1:17" x14ac:dyDescent="0.25">
      <c r="A52" t="s">
        <v>134</v>
      </c>
      <c r="B52" s="48">
        <f>$C$2*(1+'Q.2) Data'!B48)</f>
        <v>110000.00000000001</v>
      </c>
      <c r="C52" s="48">
        <f>B52*(1+'Q.2) Data'!C48)</f>
        <v>129800.00000000001</v>
      </c>
      <c r="D52" s="48">
        <f>C52*(1+'Q.2) Data'!D48)</f>
        <v>147972.00000000003</v>
      </c>
      <c r="E52" s="48">
        <f>D52*(1+'Q.2) Data'!E48)</f>
        <v>149451.72000000003</v>
      </c>
      <c r="F52" s="48">
        <f>E52*(1+'Q.2) Data'!F48)</f>
        <v>165891.40920000005</v>
      </c>
      <c r="G52" s="48">
        <f>F52*(1+'Q.2) Data'!G48)</f>
        <v>194092.94876400006</v>
      </c>
      <c r="H52" s="48">
        <f>G52*(1+'Q.2) Data'!H48)</f>
        <v>211561.31415276008</v>
      </c>
      <c r="I52" s="48">
        <f>H52*(1+'Q.2) Data'!I48)</f>
        <v>232717.44556803611</v>
      </c>
      <c r="J52" s="48">
        <f>I52*(1+'Q.2) Data'!J48)</f>
        <v>276933.76022596296</v>
      </c>
      <c r="K52" s="48">
        <f>J52*(1+'Q.2) Data'!K48)</f>
        <v>318473.82425985736</v>
      </c>
      <c r="L52" s="48">
        <f>K52*(1+'Q.2) Data'!L48)</f>
        <v>305734.87128946307</v>
      </c>
      <c r="M52" s="48">
        <f>L52*(1+'Q.2) Data'!M48)</f>
        <v>327136.31227972551</v>
      </c>
      <c r="N52" s="48">
        <f>M52*(1+'Q.2) Data'!N48)</f>
        <v>356578.58038490085</v>
      </c>
      <c r="O52" s="48">
        <f>N52*(1+'Q.2) Data'!O48)</f>
        <v>395802.22422723996</v>
      </c>
      <c r="P52" s="48">
        <f>O52*(1+'Q.2) Data'!P48)</f>
        <v>471004.64683041553</v>
      </c>
      <c r="Q52">
        <f t="shared" si="0"/>
        <v>221845377335.84445</v>
      </c>
    </row>
    <row r="53" spans="1:17" x14ac:dyDescent="0.25">
      <c r="A53" t="s">
        <v>135</v>
      </c>
      <c r="B53" s="48">
        <f>$C$2*(1+'Q.2) Data'!B49)</f>
        <v>107000</v>
      </c>
      <c r="C53" s="48">
        <f>B53*(1+'Q.2) Data'!C49)</f>
        <v>119840.00000000001</v>
      </c>
      <c r="D53" s="48">
        <f>C53*(1+'Q.2) Data'!D49)</f>
        <v>127030.40000000002</v>
      </c>
      <c r="E53" s="48">
        <f>D53*(1+'Q.2) Data'!E49)</f>
        <v>151166.17600000001</v>
      </c>
      <c r="F53" s="48">
        <f>E53*(1+'Q.2) Data'!F49)</f>
        <v>151166.17600000001</v>
      </c>
      <c r="G53" s="48">
        <f>F53*(1+'Q.2) Data'!G49)</f>
        <v>157212.82304000002</v>
      </c>
      <c r="H53" s="48">
        <f>G53*(1+'Q.2) Data'!H49)</f>
        <v>163501.33596160004</v>
      </c>
      <c r="I53" s="48">
        <f>H53*(1+'Q.2) Data'!I49)</f>
        <v>183121.49627699205</v>
      </c>
      <c r="J53" s="48">
        <f>I53*(1+'Q.2) Data'!J49)</f>
        <v>184952.71123976196</v>
      </c>
      <c r="K53" s="48">
        <f>J53*(1+'Q.2) Data'!K49)</f>
        <v>212695.61792572626</v>
      </c>
      <c r="L53" s="48">
        <f>K53*(1+'Q.2) Data'!L49)</f>
        <v>240346.04825607064</v>
      </c>
      <c r="M53" s="48">
        <f>L53*(1+'Q.2) Data'!M49)</f>
        <v>242749.50873863135</v>
      </c>
      <c r="N53" s="48">
        <f>M53*(1+'Q.2) Data'!N49)</f>
        <v>276734.43996203976</v>
      </c>
      <c r="O53" s="48">
        <f>N53*(1+'Q.2) Data'!O49)</f>
        <v>301640.53955862334</v>
      </c>
      <c r="P53" s="48">
        <f>O53*(1+'Q.2) Data'!P49)</f>
        <v>334820.99891007191</v>
      </c>
      <c r="Q53">
        <f t="shared" si="0"/>
        <v>112105101311.13838</v>
      </c>
    </row>
    <row r="54" spans="1:17" x14ac:dyDescent="0.25">
      <c r="A54" t="s">
        <v>136</v>
      </c>
      <c r="B54" s="48">
        <f>$C$2*(1+'Q.2) Data'!B50)</f>
        <v>97000</v>
      </c>
      <c r="C54" s="48">
        <f>B54*(1+'Q.2) Data'!C50)</f>
        <v>113490</v>
      </c>
      <c r="D54" s="48">
        <f>C54*(1+'Q.2) Data'!D50)</f>
        <v>133918.19999999998</v>
      </c>
      <c r="E54" s="48">
        <f>D54*(1+'Q.2) Data'!E50)</f>
        <v>155345.11199999996</v>
      </c>
      <c r="F54" s="48">
        <f>E54*(1+'Q.2) Data'!F50)</f>
        <v>172433.07431999999</v>
      </c>
      <c r="G54" s="48">
        <f>F54*(1+'Q.2) Data'!G50)</f>
        <v>189676.38175199999</v>
      </c>
      <c r="H54" s="48">
        <f>G54*(1+'Q.2) Data'!H50)</f>
        <v>223818.13046735997</v>
      </c>
      <c r="I54" s="48">
        <f>H54*(1+'Q.2) Data'!I50)</f>
        <v>223818.13046735997</v>
      </c>
      <c r="J54" s="48">
        <f>I54*(1+'Q.2) Data'!J50)</f>
        <v>239485.39960007518</v>
      </c>
      <c r="K54" s="48">
        <f>J54*(1+'Q.2) Data'!K50)</f>
        <v>273013.35554408573</v>
      </c>
      <c r="L54" s="48">
        <f>K54*(1+'Q.2) Data'!L50)</f>
        <v>322155.75954202114</v>
      </c>
      <c r="M54" s="48">
        <f>L54*(1+'Q.2) Data'!M50)</f>
        <v>354371.3354962233</v>
      </c>
      <c r="N54" s="48">
        <f>M54*(1+'Q.2) Data'!N50)</f>
        <v>382721.0423359212</v>
      </c>
      <c r="O54" s="48">
        <f>N54*(1+'Q.2) Data'!O50)</f>
        <v>401857.09445271728</v>
      </c>
      <c r="P54" s="48">
        <f>O54*(1+'Q.2) Data'!P50)</f>
        <v>474191.37145420635</v>
      </c>
      <c r="Q54">
        <f t="shared" si="0"/>
        <v>224857456761.62109</v>
      </c>
    </row>
    <row r="55" spans="1:17" x14ac:dyDescent="0.25">
      <c r="A55" t="s">
        <v>137</v>
      </c>
      <c r="B55" s="48">
        <f>$C$2*(1+'Q.2) Data'!B51)</f>
        <v>100000</v>
      </c>
      <c r="C55" s="48">
        <f>B55*(1+'Q.2) Data'!C51)</f>
        <v>107000</v>
      </c>
      <c r="D55" s="48">
        <f>C55*(1+'Q.2) Data'!D51)</f>
        <v>114490</v>
      </c>
      <c r="E55" s="48">
        <f>D55*(1+'Q.2) Data'!E51)</f>
        <v>114490</v>
      </c>
      <c r="F55" s="48">
        <f>E55*(1+'Q.2) Data'!F51)</f>
        <v>121359.40000000001</v>
      </c>
      <c r="G55" s="48">
        <f>F55*(1+'Q.2) Data'!G51)</f>
        <v>121359.40000000001</v>
      </c>
      <c r="H55" s="48">
        <f>G55*(1+'Q.2) Data'!H51)</f>
        <v>135922.52800000002</v>
      </c>
      <c r="I55" s="48">
        <f>H55*(1+'Q.2) Data'!I51)</f>
        <v>157670.13248</v>
      </c>
      <c r="J55" s="48">
        <f>I55*(1+'Q.2) Data'!J51)</f>
        <v>165553.639104</v>
      </c>
      <c r="K55" s="48">
        <f>J55*(1+'Q.2) Data'!K51)</f>
        <v>165553.639104</v>
      </c>
      <c r="L55" s="48">
        <f>K55*(1+'Q.2) Data'!L51)</f>
        <v>185420.07579648003</v>
      </c>
      <c r="M55" s="48">
        <f>L55*(1+'Q.2) Data'!M51)</f>
        <v>181711.67428055042</v>
      </c>
      <c r="N55" s="48">
        <f>M55*(1+'Q.2) Data'!N51)</f>
        <v>190797.25799457796</v>
      </c>
      <c r="O55" s="48">
        <f>N55*(1+'Q.2) Data'!O51)</f>
        <v>227048.73701354777</v>
      </c>
      <c r="P55" s="48">
        <f>O55*(1+'Q.2) Data'!P51)</f>
        <v>252024.09808503804</v>
      </c>
      <c r="Q55">
        <f t="shared" si="0"/>
        <v>63516146015.576874</v>
      </c>
    </row>
    <row r="56" spans="1:17" x14ac:dyDescent="0.25">
      <c r="A56" t="s">
        <v>138</v>
      </c>
      <c r="B56" s="48">
        <f>$C$2*(1+'Q.2) Data'!B52)</f>
        <v>126000</v>
      </c>
      <c r="C56" s="48">
        <f>B56*(1+'Q.2) Data'!C52)</f>
        <v>162540</v>
      </c>
      <c r="D56" s="48">
        <f>C56*(1+'Q.2) Data'!D52)</f>
        <v>211302</v>
      </c>
      <c r="E56" s="48">
        <f>D56*(1+'Q.2) Data'!E52)</f>
        <v>274692.60000000003</v>
      </c>
      <c r="F56" s="48">
        <f>E56*(1+'Q.2) Data'!F52)</f>
        <v>318643.41600000003</v>
      </c>
      <c r="G56" s="48">
        <f>F56*(1+'Q.2) Data'!G52)</f>
        <v>369626.36255999998</v>
      </c>
      <c r="H56" s="48">
        <f>G56*(1+'Q.2) Data'!H52)</f>
        <v>428766.58056959993</v>
      </c>
      <c r="I56" s="48">
        <f>H56*(1+'Q.2) Data'!I52)</f>
        <v>540245.89151769597</v>
      </c>
      <c r="J56" s="48">
        <f>I56*(1+'Q.2) Data'!J52)</f>
        <v>648295.06982123514</v>
      </c>
      <c r="K56" s="48">
        <f>J56*(1+'Q.2) Data'!K52)</f>
        <v>829817.68937118095</v>
      </c>
      <c r="L56" s="48">
        <f>K56*(1+'Q.2) Data'!L52)</f>
        <v>1045570.288607688</v>
      </c>
      <c r="M56" s="48">
        <f>L56*(1+'Q.2) Data'!M52)</f>
        <v>1181494.4261266873</v>
      </c>
      <c r="N56" s="48">
        <f>M56*(1+'Q.2) Data'!N52)</f>
        <v>1488682.9769196261</v>
      </c>
      <c r="O56" s="48">
        <f>N56*(1+'Q.2) Data'!O52)</f>
        <v>1935287.8699955139</v>
      </c>
      <c r="P56" s="48">
        <f>O56*(1+'Q.2) Data'!P52)</f>
        <v>2419109.8374943924</v>
      </c>
      <c r="Q56">
        <f t="shared" si="0"/>
        <v>5852092405862.1455</v>
      </c>
    </row>
    <row r="57" spans="1:17" x14ac:dyDescent="0.25">
      <c r="A57" t="s">
        <v>139</v>
      </c>
      <c r="B57" s="48">
        <f>$C$2*(1+'Q.2) Data'!B53)</f>
        <v>105000</v>
      </c>
      <c r="C57" s="48">
        <f>B57*(1+'Q.2) Data'!C53)</f>
        <v>110250</v>
      </c>
      <c r="D57" s="48">
        <f>C57*(1+'Q.2) Data'!D53)</f>
        <v>117967.5</v>
      </c>
      <c r="E57" s="48">
        <f>D57*(1+'Q.2) Data'!E53)</f>
        <v>122686.2</v>
      </c>
      <c r="F57" s="48">
        <f>E57*(1+'Q.2) Data'!F53)</f>
        <v>125139.924</v>
      </c>
      <c r="G57" s="48">
        <f>F57*(1+'Q.2) Data'!G53)</f>
        <v>126391.32324</v>
      </c>
      <c r="H57" s="48">
        <f>G57*(1+'Q.2) Data'!H53)</f>
        <v>132710.889402</v>
      </c>
      <c r="I57" s="48">
        <f>H57*(1+'Q.2) Data'!I53)</f>
        <v>142000.65166014002</v>
      </c>
      <c r="J57" s="48">
        <f>I57*(1+'Q.2) Data'!J53)</f>
        <v>144840.66469334281</v>
      </c>
      <c r="K57" s="48">
        <f>J57*(1+'Q.2) Data'!K53)</f>
        <v>147737.47798720968</v>
      </c>
      <c r="L57" s="48">
        <f>K57*(1+'Q.2) Data'!L53)</f>
        <v>146260.10320733758</v>
      </c>
      <c r="M57" s="48">
        <f>L57*(1+'Q.2) Data'!M53)</f>
        <v>163811.3155922181</v>
      </c>
      <c r="N57" s="48">
        <f>M57*(1+'Q.2) Data'!N53)</f>
        <v>173639.9945277512</v>
      </c>
      <c r="O57" s="48">
        <f>N57*(1+'Q.2) Data'!O53)</f>
        <v>175376.39447302872</v>
      </c>
      <c r="P57" s="48">
        <f>O57*(1+'Q.2) Data'!P53)</f>
        <v>203436.6175887133</v>
      </c>
      <c r="Q57">
        <f t="shared" si="0"/>
        <v>41386457375.936371</v>
      </c>
    </row>
    <row r="58" spans="1:17" x14ac:dyDescent="0.25">
      <c r="A58" t="s">
        <v>140</v>
      </c>
      <c r="B58" s="48">
        <f>$C$2*(1+'Q.2) Data'!B54)</f>
        <v>102000</v>
      </c>
      <c r="C58" s="48">
        <f>B58*(1+'Q.2) Data'!C54)</f>
        <v>104040</v>
      </c>
      <c r="D58" s="48">
        <f>C58*(1+'Q.2) Data'!D54)</f>
        <v>110282.40000000001</v>
      </c>
      <c r="E58" s="48">
        <f>D58*(1+'Q.2) Data'!E54)</f>
        <v>114693.69600000001</v>
      </c>
      <c r="F58" s="48">
        <f>E58*(1+'Q.2) Data'!F54)</f>
        <v>125016.12864000002</v>
      </c>
      <c r="G58" s="48">
        <f>F58*(1+'Q.2) Data'!G54)</f>
        <v>121265.64478080002</v>
      </c>
      <c r="H58" s="48">
        <f>G58*(1+'Q.2) Data'!H54)</f>
        <v>122478.30122860802</v>
      </c>
      <c r="I58" s="48">
        <f>H58*(1+'Q.2) Data'!I54)</f>
        <v>134726.13135146882</v>
      </c>
      <c r="J58" s="48">
        <f>I58*(1+'Q.2) Data'!J54)</f>
        <v>150893.2671136451</v>
      </c>
      <c r="K58" s="48">
        <f>J58*(1+'Q.2) Data'!K54)</f>
        <v>162964.72848273671</v>
      </c>
      <c r="L58" s="48">
        <f>K58*(1+'Q.2) Data'!L54)</f>
        <v>180890.84861583778</v>
      </c>
      <c r="M58" s="48">
        <f>L58*(1+'Q.2) Data'!M54)</f>
        <v>206215.56742205506</v>
      </c>
      <c r="N58" s="48">
        <f>M58*(1+'Q.2) Data'!N54)</f>
        <v>214464.19011893726</v>
      </c>
      <c r="O58" s="48">
        <f>N58*(1+'Q.2) Data'!O54)</f>
        <v>235910.609130831</v>
      </c>
      <c r="P58" s="48">
        <f>O58*(1+'Q.2) Data'!P54)</f>
        <v>252424.35176998918</v>
      </c>
      <c r="Q58">
        <f t="shared" si="0"/>
        <v>63718053366.499237</v>
      </c>
    </row>
    <row r="59" spans="1:17" x14ac:dyDescent="0.25">
      <c r="A59" t="s">
        <v>141</v>
      </c>
      <c r="B59" s="48">
        <f>$C$2*(1+'Q.2) Data'!B55)</f>
        <v>101000</v>
      </c>
      <c r="C59" s="48">
        <f>B59*(1+'Q.2) Data'!C55)</f>
        <v>107060</v>
      </c>
      <c r="D59" s="48">
        <f>C59*(1+'Q.2) Data'!D55)</f>
        <v>124189.59999999999</v>
      </c>
      <c r="E59" s="48">
        <f>D59*(1+'Q.2) Data'!E55)</f>
        <v>134124.76800000001</v>
      </c>
      <c r="F59" s="48">
        <f>E59*(1+'Q.2) Data'!F55)</f>
        <v>140831.00640000001</v>
      </c>
      <c r="G59" s="48">
        <f>F59*(1+'Q.2) Data'!G55)</f>
        <v>154914.10704000003</v>
      </c>
      <c r="H59" s="48">
        <f>G59*(1+'Q.2) Data'!H55)</f>
        <v>185896.92844800002</v>
      </c>
      <c r="I59" s="48">
        <f>H59*(1+'Q.2) Data'!I55)</f>
        <v>213781.46771520001</v>
      </c>
      <c r="J59" s="48">
        <f>I59*(1+'Q.2) Data'!J55)</f>
        <v>222332.72642380802</v>
      </c>
      <c r="K59" s="48">
        <f>J59*(1+'Q.2) Data'!K55)</f>
        <v>231226.03548076036</v>
      </c>
      <c r="L59" s="48">
        <f>K59*(1+'Q.2) Data'!L55)</f>
        <v>226601.51477114516</v>
      </c>
      <c r="M59" s="48">
        <f>L59*(1+'Q.2) Data'!M55)</f>
        <v>233399.56021427951</v>
      </c>
      <c r="N59" s="48">
        <f>M59*(1+'Q.2) Data'!N55)</f>
        <v>233399.56021427951</v>
      </c>
      <c r="O59" s="48">
        <f>N59*(1+'Q.2) Data'!O55)</f>
        <v>252071.52503142189</v>
      </c>
      <c r="P59" s="48">
        <f>O59*(1+'Q.2) Data'!P55)</f>
        <v>254592.2402817361</v>
      </c>
      <c r="Q59">
        <f t="shared" si="0"/>
        <v>64817208811.673248</v>
      </c>
    </row>
    <row r="60" spans="1:17" x14ac:dyDescent="0.25">
      <c r="A60" t="s">
        <v>142</v>
      </c>
      <c r="B60" s="48">
        <f>$C$2*(1+'Q.2) Data'!B56)</f>
        <v>104000</v>
      </c>
      <c r="C60" s="48">
        <f>B60*(1+'Q.2) Data'!C56)</f>
        <v>114400.00000000001</v>
      </c>
      <c r="D60" s="48">
        <f>C60*(1+'Q.2) Data'!D56)</f>
        <v>121264.00000000001</v>
      </c>
      <c r="E60" s="48">
        <f>D60*(1+'Q.2) Data'!E56)</f>
        <v>121264.00000000001</v>
      </c>
      <c r="F60" s="48">
        <f>E60*(1+'Q.2) Data'!F56)</f>
        <v>121264.00000000001</v>
      </c>
      <c r="G60" s="48">
        <f>F60*(1+'Q.2) Data'!G56)</f>
        <v>137028.32</v>
      </c>
      <c r="H60" s="48">
        <f>G60*(1+'Q.2) Data'!H56)</f>
        <v>158952.8512</v>
      </c>
      <c r="I60" s="48">
        <f>H60*(1+'Q.2) Data'!I56)</f>
        <v>170079.55078400002</v>
      </c>
      <c r="J60" s="48">
        <f>I60*(1+'Q.2) Data'!J56)</f>
        <v>197292.27890944001</v>
      </c>
      <c r="K60" s="48">
        <f>J60*(1+'Q.2) Data'!K56)</f>
        <v>211102.73843310081</v>
      </c>
      <c r="L60" s="48">
        <f>K60*(1+'Q.2) Data'!L56)</f>
        <v>196325.54674278374</v>
      </c>
      <c r="M60" s="48">
        <f>L60*(1+'Q.2) Data'!M56)</f>
        <v>190435.78034050023</v>
      </c>
      <c r="N60" s="48">
        <f>M60*(1+'Q.2) Data'!N56)</f>
        <v>196148.85375071524</v>
      </c>
      <c r="O60" s="48">
        <f>N60*(1+'Q.2) Data'!O56)</f>
        <v>207917.78497575817</v>
      </c>
      <c r="P60" s="48">
        <f>O60*(1+'Q.2) Data'!P56)</f>
        <v>243263.80842163705</v>
      </c>
      <c r="Q60">
        <f t="shared" si="0"/>
        <v>59177280487.798935</v>
      </c>
    </row>
    <row r="61" spans="1:17" x14ac:dyDescent="0.25">
      <c r="A61" t="s">
        <v>143</v>
      </c>
      <c r="B61" s="48">
        <f>$C$2*(1+'Q.2) Data'!B57)</f>
        <v>96000</v>
      </c>
      <c r="C61" s="48">
        <f>B61*(1+'Q.2) Data'!C57)</f>
        <v>89280</v>
      </c>
      <c r="D61" s="48">
        <f>C61*(1+'Q.2) Data'!D57)</f>
        <v>85708.800000000003</v>
      </c>
      <c r="E61" s="48">
        <f>D61*(1+'Q.2) Data'!E57)</f>
        <v>89994.240000000005</v>
      </c>
      <c r="F61" s="48">
        <f>E61*(1+'Q.2) Data'!F57)</f>
        <v>87294.412800000006</v>
      </c>
      <c r="G61" s="48">
        <f>F61*(1+'Q.2) Data'!G57)</f>
        <v>97769.74233600001</v>
      </c>
      <c r="H61" s="48">
        <f>G61*(1+'Q.2) Data'!H57)</f>
        <v>104613.62429952002</v>
      </c>
      <c r="I61" s="48">
        <f>H61*(1+'Q.2) Data'!I57)</f>
        <v>102521.35181352962</v>
      </c>
      <c r="J61" s="48">
        <f>I61*(1+'Q.2) Data'!J57)</f>
        <v>106622.20588607081</v>
      </c>
      <c r="K61" s="48">
        <f>J61*(1+'Q.2) Data'!K57)</f>
        <v>115151.98235695648</v>
      </c>
      <c r="L61" s="48">
        <f>K61*(1+'Q.2) Data'!L57)</f>
        <v>125515.66076908256</v>
      </c>
      <c r="M61" s="48">
        <f>L61*(1+'Q.2) Data'!M57)</f>
        <v>125515.66076908256</v>
      </c>
      <c r="N61" s="48">
        <f>M61*(1+'Q.2) Data'!N57)</f>
        <v>124260.50416139174</v>
      </c>
      <c r="O61" s="48">
        <f>N61*(1+'Q.2) Data'!O57)</f>
        <v>121775.2940781639</v>
      </c>
      <c r="P61" s="48">
        <f>O61*(1+'Q.2) Data'!P57)</f>
        <v>137606.08230832519</v>
      </c>
      <c r="Q61">
        <f t="shared" si="0"/>
        <v>18935433888.245567</v>
      </c>
    </row>
    <row r="62" spans="1:17" x14ac:dyDescent="0.25">
      <c r="A62" t="s">
        <v>144</v>
      </c>
      <c r="B62" s="48">
        <f>$C$2*(1+'Q.2) Data'!B58)</f>
        <v>97000</v>
      </c>
      <c r="C62" s="48">
        <f>B62*(1+'Q.2) Data'!C58)</f>
        <v>112519.99999999999</v>
      </c>
      <c r="D62" s="48">
        <f>C62*(1+'Q.2) Data'!D58)</f>
        <v>124897.2</v>
      </c>
      <c r="E62" s="48">
        <f>D62*(1+'Q.2) Data'!E58)</f>
        <v>132391.03200000001</v>
      </c>
      <c r="F62" s="48">
        <f>E62*(1+'Q.2) Data'!F58)</f>
        <v>150925.77648000003</v>
      </c>
      <c r="G62" s="48">
        <f>F62*(1+'Q.2) Data'!G58)</f>
        <v>146398.00318560001</v>
      </c>
      <c r="H62" s="48">
        <f>G62*(1+'Q.2) Data'!H58)</f>
        <v>162501.78353601604</v>
      </c>
      <c r="I62" s="48">
        <f>H62*(1+'Q.2) Data'!I58)</f>
        <v>173876.90838353717</v>
      </c>
      <c r="J62" s="48">
        <f>I62*(1+'Q.2) Data'!J58)</f>
        <v>184309.52288654941</v>
      </c>
      <c r="K62" s="48">
        <f>J62*(1+'Q.2) Data'!K58)</f>
        <v>200897.37994633889</v>
      </c>
      <c r="L62" s="48">
        <f>K62*(1+'Q.2) Data'!L58)</f>
        <v>208933.27514419245</v>
      </c>
      <c r="M62" s="48">
        <f>L62*(1+'Q.2) Data'!M58)</f>
        <v>227737.26990716977</v>
      </c>
      <c r="N62" s="48">
        <f>M62*(1+'Q.2) Data'!N58)</f>
        <v>243678.87880067166</v>
      </c>
      <c r="O62" s="48">
        <f>N62*(1+'Q.2) Data'!O58)</f>
        <v>263173.18910472543</v>
      </c>
      <c r="P62" s="48">
        <f>O62*(1+'Q.2) Data'!P58)</f>
        <v>289490.50801519799</v>
      </c>
      <c r="Q62">
        <f t="shared" si="0"/>
        <v>83804754230.897415</v>
      </c>
    </row>
    <row r="63" spans="1:17" x14ac:dyDescent="0.25">
      <c r="A63" t="s">
        <v>145</v>
      </c>
      <c r="B63" s="48">
        <f>$C$2*(1+'Q.2) Data'!B59)</f>
        <v>100000</v>
      </c>
      <c r="C63" s="48">
        <f>B63*(1+'Q.2) Data'!C59)</f>
        <v>105000</v>
      </c>
      <c r="D63" s="48">
        <f>C63*(1+'Q.2) Data'!D59)</f>
        <v>121799.99999999999</v>
      </c>
      <c r="E63" s="48">
        <f>D63*(1+'Q.2) Data'!E59)</f>
        <v>129107.99999999999</v>
      </c>
      <c r="F63" s="48">
        <f>E63*(1+'Q.2) Data'!F59)</f>
        <v>143309.88</v>
      </c>
      <c r="G63" s="48">
        <f>F63*(1+'Q.2) Data'!G59)</f>
        <v>156207.76920000001</v>
      </c>
      <c r="H63" s="48">
        <f>G63*(1+'Q.2) Data'!H59)</f>
        <v>181201.01227199999</v>
      </c>
      <c r="I63" s="48">
        <f>H63*(1+'Q.2) Data'!I59)</f>
        <v>215629.20460367997</v>
      </c>
      <c r="J63" s="48">
        <f>I63*(1+'Q.2) Data'!J59)</f>
        <v>252286.16938630556</v>
      </c>
      <c r="K63" s="48">
        <f>J63*(1+'Q.2) Data'!K59)</f>
        <v>280037.6480187992</v>
      </c>
      <c r="L63" s="48">
        <f>K63*(1+'Q.2) Data'!L59)</f>
        <v>305241.03634049115</v>
      </c>
      <c r="M63" s="48">
        <f>L63*(1+'Q.2) Data'!M59)</f>
        <v>323555.49852092064</v>
      </c>
      <c r="N63" s="48">
        <f>M63*(1+'Q.2) Data'!N59)</f>
        <v>326791.05350612983</v>
      </c>
      <c r="O63" s="48">
        <f>N63*(1+'Q.2) Data'!O59)</f>
        <v>385613.4431372332</v>
      </c>
      <c r="P63" s="48">
        <f>O63*(1+'Q.2) Data'!P59)</f>
        <v>428030.92188232887</v>
      </c>
      <c r="Q63">
        <f t="shared" si="0"/>
        <v>183210470087.43631</v>
      </c>
    </row>
    <row r="64" spans="1:17" x14ac:dyDescent="0.25">
      <c r="A64" t="s">
        <v>146</v>
      </c>
      <c r="B64" s="48">
        <f>$C$2*(1+'Q.2) Data'!B60)</f>
        <v>100000</v>
      </c>
      <c r="C64" s="48">
        <f>B64*(1+'Q.2) Data'!C60)</f>
        <v>111000.00000000001</v>
      </c>
      <c r="D64" s="48">
        <f>C64*(1+'Q.2) Data'!D60)</f>
        <v>113220.00000000001</v>
      </c>
      <c r="E64" s="48">
        <f>D64*(1+'Q.2) Data'!E60)</f>
        <v>132467.40000000002</v>
      </c>
      <c r="F64" s="48">
        <f>E64*(1+'Q.2) Data'!F60)</f>
        <v>149688.16200000001</v>
      </c>
      <c r="G64" s="48">
        <f>F64*(1+'Q.2) Data'!G60)</f>
        <v>170644.50468000004</v>
      </c>
      <c r="H64" s="48">
        <f>G64*(1+'Q.2) Data'!H60)</f>
        <v>204773.40561600003</v>
      </c>
      <c r="I64" s="48">
        <f>H64*(1+'Q.2) Data'!I60)</f>
        <v>215012.07589680003</v>
      </c>
      <c r="J64" s="48">
        <f>I64*(1+'Q.2) Data'!J60)</f>
        <v>225762.67969164005</v>
      </c>
      <c r="K64" s="48">
        <f>J64*(1+'Q.2) Data'!K60)</f>
        <v>257369.45484846967</v>
      </c>
      <c r="L64" s="48">
        <f>K64*(1+'Q.2) Data'!L60)</f>
        <v>247074.67665453086</v>
      </c>
      <c r="M64" s="48">
        <f>L64*(1+'Q.2) Data'!M60)</f>
        <v>252016.17018762149</v>
      </c>
      <c r="N64" s="48">
        <f>M64*(1+'Q.2) Data'!N60)</f>
        <v>292338.75741764094</v>
      </c>
      <c r="O64" s="48">
        <f>N64*(1+'Q.2) Data'!O60)</f>
        <v>342036.34617863985</v>
      </c>
      <c r="P64" s="48">
        <f>O64*(1+'Q.2) Data'!P60)</f>
        <v>379660.34425829025</v>
      </c>
      <c r="Q64">
        <f t="shared" si="0"/>
        <v>144141977002.32346</v>
      </c>
    </row>
    <row r="65" spans="1:17" x14ac:dyDescent="0.25">
      <c r="A65" t="s">
        <v>147</v>
      </c>
      <c r="B65" s="48">
        <f>$C$2*(1+'Q.2) Data'!B61)</f>
        <v>101000</v>
      </c>
      <c r="C65" s="48">
        <f>B65*(1+'Q.2) Data'!C61)</f>
        <v>113120.00000000001</v>
      </c>
      <c r="D65" s="48">
        <f>C65*(1+'Q.2) Data'!D61)</f>
        <v>115382.40000000002</v>
      </c>
      <c r="E65" s="48">
        <f>D65*(1+'Q.2) Data'!E61)</f>
        <v>129228.28800000004</v>
      </c>
      <c r="F65" s="48">
        <f>E65*(1+'Q.2) Data'!F61)</f>
        <v>148612.53120000003</v>
      </c>
      <c r="G65" s="48">
        <f>F65*(1+'Q.2) Data'!G61)</f>
        <v>164959.90963200005</v>
      </c>
      <c r="H65" s="48">
        <f>G65*(1+'Q.2) Data'!H61)</f>
        <v>168259.10782464006</v>
      </c>
      <c r="I65" s="48">
        <f>H65*(1+'Q.2) Data'!I61)</f>
        <v>178354.65429411846</v>
      </c>
      <c r="J65" s="48">
        <f>I65*(1+'Q.2) Data'!J61)</f>
        <v>194406.57318058913</v>
      </c>
      <c r="K65" s="48">
        <f>J65*(1+'Q.2) Data'!K61)</f>
        <v>204126.9018396186</v>
      </c>
      <c r="L65" s="48">
        <f>K65*(1+'Q.2) Data'!L61)</f>
        <v>189838.0187108453</v>
      </c>
      <c r="M65" s="48">
        <f>L65*(1+'Q.2) Data'!M61)</f>
        <v>203126.68002060449</v>
      </c>
      <c r="N65" s="48">
        <f>M65*(1+'Q.2) Data'!N61)</f>
        <v>203126.68002060449</v>
      </c>
      <c r="O65" s="48">
        <f>N65*(1+'Q.2) Data'!O61)</f>
        <v>217345.54762204681</v>
      </c>
      <c r="P65" s="48">
        <f>O65*(1+'Q.2) Data'!P61)</f>
        <v>254294.29071779476</v>
      </c>
      <c r="Q65">
        <f t="shared" si="0"/>
        <v>64665586291.666321</v>
      </c>
    </row>
    <row r="66" spans="1:17" x14ac:dyDescent="0.25">
      <c r="A66" t="s">
        <v>148</v>
      </c>
      <c r="B66" s="48">
        <f>$C$2*(1+'Q.2) Data'!B62)</f>
        <v>117000</v>
      </c>
      <c r="C66" s="48">
        <f>B66*(1+'Q.2) Data'!C62)</f>
        <v>125190</v>
      </c>
      <c r="D66" s="48">
        <f>C66*(1+'Q.2) Data'!D62)</f>
        <v>137709</v>
      </c>
      <c r="E66" s="48">
        <f>D66*(1+'Q.2) Data'!E62)</f>
        <v>148725.72</v>
      </c>
      <c r="F66" s="48">
        <f>E66*(1+'Q.2) Data'!F62)</f>
        <v>148725.72</v>
      </c>
      <c r="G66" s="48">
        <f>F66*(1+'Q.2) Data'!G62)</f>
        <v>154674.7488</v>
      </c>
      <c r="H66" s="48">
        <f>G66*(1+'Q.2) Data'!H62)</f>
        <v>154674.7488</v>
      </c>
      <c r="I66" s="48">
        <f>H66*(1+'Q.2) Data'!I62)</f>
        <v>159314.99126400001</v>
      </c>
      <c r="J66" s="48">
        <f>I66*(1+'Q.2) Data'!J62)</f>
        <v>167280.74082720003</v>
      </c>
      <c r="K66" s="48">
        <f>J66*(1+'Q.2) Data'!K62)</f>
        <v>180663.20009337604</v>
      </c>
      <c r="L66" s="48">
        <f>K66*(1+'Q.2) Data'!L62)</f>
        <v>207762.68010738245</v>
      </c>
      <c r="M66" s="48">
        <f>L66*(1+'Q.2) Data'!M62)</f>
        <v>232694.20172026835</v>
      </c>
      <c r="N66" s="48">
        <f>M66*(1+'Q.2) Data'!N62)</f>
        <v>251309.73785788982</v>
      </c>
      <c r="O66" s="48">
        <f>N66*(1+'Q.2) Data'!O62)</f>
        <v>251309.73785788982</v>
      </c>
      <c r="P66" s="48">
        <f>O66*(1+'Q.2) Data'!P62)</f>
        <v>253822.83523646873</v>
      </c>
      <c r="Q66">
        <f t="shared" si="0"/>
        <v>64426031687.479553</v>
      </c>
    </row>
    <row r="67" spans="1:17" x14ac:dyDescent="0.25">
      <c r="A67" t="s">
        <v>149</v>
      </c>
      <c r="B67" s="48">
        <f>$C$2*(1+'Q.2) Data'!B63)</f>
        <v>100000</v>
      </c>
      <c r="C67" s="48">
        <f>B67*(1+'Q.2) Data'!C63)</f>
        <v>102000</v>
      </c>
      <c r="D67" s="48">
        <f>C67*(1+'Q.2) Data'!D63)</f>
        <v>112200.00000000001</v>
      </c>
      <c r="E67" s="48">
        <f>D67*(1+'Q.2) Data'!E63)</f>
        <v>126786</v>
      </c>
      <c r="F67" s="48">
        <f>E67*(1+'Q.2) Data'!F63)</f>
        <v>140732.46000000002</v>
      </c>
      <c r="G67" s="48">
        <f>F67*(1+'Q.2) Data'!G63)</f>
        <v>150583.73220000003</v>
      </c>
      <c r="H67" s="48">
        <f>G67*(1+'Q.2) Data'!H63)</f>
        <v>179194.64131800004</v>
      </c>
      <c r="I67" s="48">
        <f>H67*(1+'Q.2) Data'!I63)</f>
        <v>197114.10544980006</v>
      </c>
      <c r="J67" s="48">
        <f>I67*(1+'Q.2) Data'!J63)</f>
        <v>218796.65704927809</v>
      </c>
      <c r="K67" s="48">
        <f>J67*(1+'Q.2) Data'!K63)</f>
        <v>262555.98845913372</v>
      </c>
      <c r="L67" s="48">
        <f>K67*(1+'Q.2) Data'!L63)</f>
        <v>294062.70707422978</v>
      </c>
      <c r="M67" s="48">
        <f>L67*(1+'Q.2) Data'!M63)</f>
        <v>305825.21535719896</v>
      </c>
      <c r="N67" s="48">
        <f>M67*(1+'Q.2) Data'!N63)</f>
        <v>366990.25842863874</v>
      </c>
      <c r="O67" s="48">
        <f>N67*(1+'Q.2) Data'!O63)</f>
        <v>422038.79719293449</v>
      </c>
      <c r="P67" s="48">
        <f>O67*(1+'Q.2) Data'!P63)</f>
        <v>510666.94460345071</v>
      </c>
      <c r="Q67">
        <f t="shared" si="0"/>
        <v>260780728310.62381</v>
      </c>
    </row>
    <row r="68" spans="1:17" x14ac:dyDescent="0.25">
      <c r="A68" t="s">
        <v>150</v>
      </c>
      <c r="B68" s="48">
        <f>$C$2*(1+'Q.2) Data'!B64)</f>
        <v>99000</v>
      </c>
      <c r="C68" s="48">
        <f>B68*(1+'Q.2) Data'!C64)</f>
        <v>105930</v>
      </c>
      <c r="D68" s="48">
        <f>C68*(1+'Q.2) Data'!D64)</f>
        <v>112285.8</v>
      </c>
      <c r="E68" s="48">
        <f>D68*(1+'Q.2) Data'!E64)</f>
        <v>134742.96</v>
      </c>
      <c r="F68" s="48">
        <f>E68*(1+'Q.2) Data'!F64)</f>
        <v>145522.39679999999</v>
      </c>
      <c r="G68" s="48">
        <f>F68*(1+'Q.2) Data'!G64)</f>
        <v>141156.72489599997</v>
      </c>
      <c r="H68" s="48">
        <f>G68*(1+'Q.2) Data'!H64)</f>
        <v>149626.12838975998</v>
      </c>
      <c r="I68" s="48">
        <f>H68*(1+'Q.2) Data'!I64)</f>
        <v>175062.57021601917</v>
      </c>
      <c r="J68" s="48">
        <f>I68*(1+'Q.2) Data'!J64)</f>
        <v>185566.32442898033</v>
      </c>
      <c r="K68" s="48">
        <f>J68*(1+'Q.2) Data'!K64)</f>
        <v>198555.96713900895</v>
      </c>
      <c r="L68" s="48">
        <f>K68*(1+'Q.2) Data'!L64)</f>
        <v>190613.7284534486</v>
      </c>
      <c r="M68" s="48">
        <f>L68*(1+'Q.2) Data'!M64)</f>
        <v>202050.55216065553</v>
      </c>
      <c r="N68" s="48">
        <f>M68*(1+'Q.2) Data'!N64)</f>
        <v>212153.0797686883</v>
      </c>
      <c r="O68" s="48">
        <f>N68*(1+'Q.2) Data'!O64)</f>
        <v>229125.32615018339</v>
      </c>
      <c r="P68" s="48">
        <f>O68*(1+'Q.2) Data'!P64)</f>
        <v>235999.08593468889</v>
      </c>
      <c r="Q68">
        <f t="shared" si="0"/>
        <v>55695568562.008675</v>
      </c>
    </row>
    <row r="69" spans="1:17" x14ac:dyDescent="0.25">
      <c r="A69" t="s">
        <v>151</v>
      </c>
      <c r="B69" s="48">
        <f>$C$2*(1+'Q.2) Data'!B65)</f>
        <v>108000</v>
      </c>
      <c r="C69" s="48">
        <f>B69*(1+'Q.2) Data'!C65)</f>
        <v>126359.99999999999</v>
      </c>
      <c r="D69" s="48">
        <f>C69*(1+'Q.2) Data'!D65)</f>
        <v>131414.39999999999</v>
      </c>
      <c r="E69" s="48">
        <f>D69*(1+'Q.2) Data'!E65)</f>
        <v>151126.55999999997</v>
      </c>
      <c r="F69" s="48">
        <f>E69*(1+'Q.2) Data'!F65)</f>
        <v>151126.55999999997</v>
      </c>
      <c r="G69" s="48">
        <f>F69*(1+'Q.2) Data'!G65)</f>
        <v>157171.62239999996</v>
      </c>
      <c r="H69" s="48">
        <f>G69*(1+'Q.2) Data'!H65)</f>
        <v>188605.94687999994</v>
      </c>
      <c r="I69" s="48">
        <f>H69*(1+'Q.2) Data'!I65)</f>
        <v>211238.66050559995</v>
      </c>
      <c r="J69" s="48">
        <f>I69*(1+'Q.2) Data'!J65)</f>
        <v>211238.66050559995</v>
      </c>
      <c r="K69" s="48">
        <f>J69*(1+'Q.2) Data'!K65)</f>
        <v>242924.45958143994</v>
      </c>
      <c r="L69" s="48">
        <f>K69*(1+'Q.2) Data'!L65)</f>
        <v>262358.41634795512</v>
      </c>
      <c r="M69" s="48">
        <f>L69*(1+'Q.2) Data'!M65)</f>
        <v>299088.5946366688</v>
      </c>
      <c r="N69" s="48">
        <f>M69*(1+'Q.2) Data'!N65)</f>
        <v>349933.65572490246</v>
      </c>
      <c r="O69" s="48">
        <f>N69*(1+'Q.2) Data'!O65)</f>
        <v>367430.33851114759</v>
      </c>
      <c r="P69" s="48">
        <f>O69*(1+'Q.2) Data'!P65)</f>
        <v>367430.33851114759</v>
      </c>
      <c r="Q69">
        <f t="shared" si="0"/>
        <v>135005053658.4165</v>
      </c>
    </row>
    <row r="70" spans="1:17" x14ac:dyDescent="0.25">
      <c r="A70" t="s">
        <v>152</v>
      </c>
      <c r="B70" s="48">
        <f>$C$2*(1+'Q.2) Data'!B66)</f>
        <v>112999.99999999999</v>
      </c>
      <c r="C70" s="48">
        <f>B70*(1+'Q.2) Data'!C66)</f>
        <v>118649.99999999999</v>
      </c>
      <c r="D70" s="48">
        <f>C70*(1+'Q.2) Data'!D66)</f>
        <v>136447.49999999997</v>
      </c>
      <c r="E70" s="48">
        <f>D70*(1+'Q.2) Data'!E66)</f>
        <v>151456.72499999998</v>
      </c>
      <c r="F70" s="48">
        <f>E70*(1+'Q.2) Data'!F66)</f>
        <v>156000.42674999998</v>
      </c>
      <c r="G70" s="48">
        <f>F70*(1+'Q.2) Data'!G66)</f>
        <v>151320.41394749997</v>
      </c>
      <c r="H70" s="48">
        <f>G70*(1+'Q.2) Data'!H66)</f>
        <v>163426.04706329998</v>
      </c>
      <c r="I70" s="48">
        <f>H70*(1+'Q.2) Data'!I66)</f>
        <v>183037.172710896</v>
      </c>
      <c r="J70" s="48">
        <f>I70*(1+'Q.2) Data'!J66)</f>
        <v>208662.37689042147</v>
      </c>
      <c r="K70" s="48">
        <f>J70*(1+'Q.2) Data'!K66)</f>
        <v>239961.73342398467</v>
      </c>
      <c r="L70" s="48">
        <f>K70*(1+'Q.2) Data'!L66)</f>
        <v>263957.90676638315</v>
      </c>
      <c r="M70" s="48">
        <f>L70*(1+'Q.2) Data'!M66)</f>
        <v>285074.53930769383</v>
      </c>
      <c r="N70" s="48">
        <f>M70*(1+'Q.2) Data'!N66)</f>
        <v>319283.48402461712</v>
      </c>
      <c r="O70" s="48">
        <f>N70*(1+'Q.2) Data'!O66)</f>
        <v>357597.50210757123</v>
      </c>
      <c r="P70" s="48">
        <f>O70*(1+'Q.2) Data'!P66)</f>
        <v>407661.15240263124</v>
      </c>
      <c r="Q70">
        <f t="shared" si="0"/>
        <v>166187615178.24133</v>
      </c>
    </row>
    <row r="71" spans="1:17" x14ac:dyDescent="0.25">
      <c r="A71" t="s">
        <v>153</v>
      </c>
      <c r="B71" s="48">
        <f>$C$2*(1+'Q.2) Data'!B67)</f>
        <v>102000</v>
      </c>
      <c r="C71" s="48">
        <f>B71*(1+'Q.2) Data'!C67)</f>
        <v>89760</v>
      </c>
      <c r="D71" s="48">
        <f>C71*(1+'Q.2) Data'!D67)</f>
        <v>78988.800000000003</v>
      </c>
      <c r="E71" s="48">
        <f>D71*(1+'Q.2) Data'!E67)</f>
        <v>79778.688000000009</v>
      </c>
      <c r="F71" s="48">
        <f>E71*(1+'Q.2) Data'!F67)</f>
        <v>79778.688000000009</v>
      </c>
      <c r="G71" s="48">
        <f>F71*(1+'Q.2) Data'!G67)</f>
        <v>84565.409280000007</v>
      </c>
      <c r="H71" s="48">
        <f>G71*(1+'Q.2) Data'!H67)</f>
        <v>82028.447001599998</v>
      </c>
      <c r="I71" s="48">
        <f>H71*(1+'Q.2) Data'!I67)</f>
        <v>86129.869351679998</v>
      </c>
      <c r="J71" s="48">
        <f>I71*(1+'Q.2) Data'!J67)</f>
        <v>92158.960206297605</v>
      </c>
      <c r="K71" s="48">
        <f>J71*(1+'Q.2) Data'!K67)</f>
        <v>96766.908216612486</v>
      </c>
      <c r="L71" s="48">
        <f>K71*(1+'Q.2) Data'!L67)</f>
        <v>103540.59179177537</v>
      </c>
      <c r="M71" s="48">
        <f>L71*(1+'Q.2) Data'!M67)</f>
        <v>96292.750366351087</v>
      </c>
      <c r="N71" s="48">
        <f>M71*(1+'Q.2) Data'!N67)</f>
        <v>83774.692818725453</v>
      </c>
      <c r="O71" s="48">
        <f>N71*(1+'Q.2) Data'!O67)</f>
        <v>75397.223536852907</v>
      </c>
      <c r="P71" s="48">
        <f>O71*(1+'Q.2) Data'!P67)</f>
        <v>66349.556712430553</v>
      </c>
      <c r="Q71">
        <f t="shared" si="0"/>
        <v>4402263675.936038</v>
      </c>
    </row>
    <row r="72" spans="1:17" x14ac:dyDescent="0.25">
      <c r="A72" t="s">
        <v>154</v>
      </c>
      <c r="B72" s="48">
        <f>$C$2*(1+'Q.2) Data'!B68)</f>
        <v>106000</v>
      </c>
      <c r="C72" s="48">
        <f>B72*(1+'Q.2) Data'!C68)</f>
        <v>106000</v>
      </c>
      <c r="D72" s="48">
        <f>C72*(1+'Q.2) Data'!D68)</f>
        <v>111300</v>
      </c>
      <c r="E72" s="48">
        <f>D72*(1+'Q.2) Data'!E68)</f>
        <v>126882.00000000001</v>
      </c>
      <c r="F72" s="48">
        <f>E72*(1+'Q.2) Data'!F68)</f>
        <v>129419.64000000001</v>
      </c>
      <c r="G72" s="48">
        <f>F72*(1+'Q.2) Data'!G68)</f>
        <v>144949.99680000002</v>
      </c>
      <c r="H72" s="48">
        <f>G72*(1+'Q.2) Data'!H68)</f>
        <v>155096.49657600003</v>
      </c>
      <c r="I72" s="48">
        <f>H72*(1+'Q.2) Data'!I68)</f>
        <v>156647.46154176004</v>
      </c>
      <c r="J72" s="48">
        <f>I72*(1+'Q.2) Data'!J68)</f>
        <v>161346.88538801286</v>
      </c>
      <c r="K72" s="48">
        <f>J72*(1+'Q.2) Data'!K68)</f>
        <v>187162.3870500949</v>
      </c>
      <c r="L72" s="48">
        <f>K72*(1+'Q.2) Data'!L68)</f>
        <v>190905.63479109679</v>
      </c>
      <c r="M72" s="48">
        <f>L72*(1+'Q.2) Data'!M68)</f>
        <v>215723.36731393935</v>
      </c>
      <c r="N72" s="48">
        <f>M72*(1+'Q.2) Data'!N68)</f>
        <v>239452.93771847271</v>
      </c>
      <c r="O72" s="48">
        <f>N72*(1+'Q.2) Data'!O68)</f>
        <v>258609.17273595053</v>
      </c>
      <c r="P72" s="48">
        <f>O72*(1+'Q.2) Data'!P68)</f>
        <v>266367.44791802904</v>
      </c>
      <c r="Q72">
        <f t="shared" ref="Q72:Q106" si="1">P72^2</f>
        <v>70951617310.363907</v>
      </c>
    </row>
    <row r="73" spans="1:17" x14ac:dyDescent="0.25">
      <c r="A73" t="s">
        <v>155</v>
      </c>
      <c r="B73" s="48">
        <f>$C$2*(1+'Q.2) Data'!B69)</f>
        <v>95000</v>
      </c>
      <c r="C73" s="48">
        <f>B73*(1+'Q.2) Data'!C69)</f>
        <v>110199.99999999999</v>
      </c>
      <c r="D73" s="48">
        <f>C73*(1+'Q.2) Data'!D69)</f>
        <v>132239.99999999997</v>
      </c>
      <c r="E73" s="48">
        <f>D73*(1+'Q.2) Data'!E69)</f>
        <v>156043.19999999995</v>
      </c>
      <c r="F73" s="48">
        <f>E73*(1+'Q.2) Data'!F69)</f>
        <v>176328.81599999993</v>
      </c>
      <c r="G73" s="48">
        <f>F73*(1+'Q.2) Data'!G69)</f>
        <v>188671.83311999994</v>
      </c>
      <c r="H73" s="48">
        <f>G73*(1+'Q.2) Data'!H69)</f>
        <v>222632.7630815999</v>
      </c>
      <c r="I73" s="48">
        <f>H73*(1+'Q.2) Data'!I69)</f>
        <v>227085.4183432319</v>
      </c>
      <c r="J73" s="48">
        <f>I73*(1+'Q.2) Data'!J69)</f>
        <v>252064.81436098742</v>
      </c>
      <c r="K73" s="48">
        <f>J73*(1+'Q.2) Data'!K69)</f>
        <v>262147.40693542693</v>
      </c>
      <c r="L73" s="48">
        <f>K73*(1+'Q.2) Data'!L69)</f>
        <v>259525.93286607266</v>
      </c>
      <c r="M73" s="48">
        <f>L73*(1+'Q.2) Data'!M69)</f>
        <v>280288.00749535847</v>
      </c>
      <c r="N73" s="48">
        <f>M73*(1+'Q.2) Data'!N69)</f>
        <v>288696.64772021922</v>
      </c>
      <c r="O73" s="48">
        <f>N73*(1+'Q.2) Data'!O69)</f>
        <v>337775.07783265645</v>
      </c>
      <c r="P73" s="48">
        <f>O73*(1+'Q.2) Data'!P69)</f>
        <v>422218.84729082056</v>
      </c>
      <c r="Q73">
        <f t="shared" si="1"/>
        <v>178268755007.58926</v>
      </c>
    </row>
    <row r="74" spans="1:17" x14ac:dyDescent="0.25">
      <c r="A74" t="s">
        <v>156</v>
      </c>
      <c r="B74" s="48">
        <f>$C$2*(1+'Q.2) Data'!B70)</f>
        <v>114000.00000000001</v>
      </c>
      <c r="C74" s="48">
        <f>B74*(1+'Q.2) Data'!C70)</f>
        <v>136800</v>
      </c>
      <c r="D74" s="48">
        <f>C74*(1+'Q.2) Data'!D70)</f>
        <v>143640</v>
      </c>
      <c r="E74" s="48">
        <f>D74*(1+'Q.2) Data'!E70)</f>
        <v>168058.8</v>
      </c>
      <c r="F74" s="48">
        <f>E74*(1+'Q.2) Data'!F70)</f>
        <v>173100.56399999998</v>
      </c>
      <c r="G74" s="48">
        <f>F74*(1+'Q.2) Data'!G70)</f>
        <v>167907.54707999999</v>
      </c>
      <c r="H74" s="48">
        <f>G74*(1+'Q.2) Data'!H70)</f>
        <v>169586.62255079998</v>
      </c>
      <c r="I74" s="48">
        <f>H74*(1+'Q.2) Data'!I70)</f>
        <v>186545.28480587999</v>
      </c>
      <c r="J74" s="48">
        <f>I74*(1+'Q.2) Data'!J70)</f>
        <v>218257.98322287956</v>
      </c>
      <c r="K74" s="48">
        <f>J74*(1+'Q.2) Data'!K70)</f>
        <v>261909.57986745547</v>
      </c>
      <c r="L74" s="48">
        <f>K74*(1+'Q.2) Data'!L70)</f>
        <v>267147.77146480459</v>
      </c>
      <c r="M74" s="48">
        <f>L74*(1+'Q.2) Data'!M70)</f>
        <v>285848.11546734092</v>
      </c>
      <c r="N74" s="48">
        <f>M74*(1+'Q.2) Data'!N70)</f>
        <v>334442.29509678885</v>
      </c>
      <c r="O74" s="48">
        <f>N74*(1+'Q.2) Data'!O70)</f>
        <v>391297.48526324291</v>
      </c>
      <c r="P74" s="48">
        <f>O74*(1+'Q.2) Data'!P70)</f>
        <v>414775.33437903749</v>
      </c>
      <c r="Q74">
        <f t="shared" si="1"/>
        <v>172038578009.24237</v>
      </c>
    </row>
    <row r="75" spans="1:17" x14ac:dyDescent="0.25">
      <c r="A75" t="s">
        <v>157</v>
      </c>
      <c r="B75" s="48">
        <f>$C$2*(1+'Q.2) Data'!B71)</f>
        <v>111000.00000000001</v>
      </c>
      <c r="C75" s="48">
        <f>B75*(1+'Q.2) Data'!C71)</f>
        <v>114330.00000000001</v>
      </c>
      <c r="D75" s="48">
        <f>C75*(1+'Q.2) Data'!D71)</f>
        <v>137196</v>
      </c>
      <c r="E75" s="48">
        <f>D75*(1+'Q.2) Data'!E71)</f>
        <v>139939.92000000001</v>
      </c>
      <c r="F75" s="48">
        <f>E75*(1+'Q.2) Data'!F71)</f>
        <v>155333.31120000003</v>
      </c>
      <c r="G75" s="48">
        <f>F75*(1+'Q.2) Data'!G71)</f>
        <v>152226.64497600001</v>
      </c>
      <c r="H75" s="48">
        <f>G75*(1+'Q.2) Data'!H71)</f>
        <v>182671.9739712</v>
      </c>
      <c r="I75" s="48">
        <f>H75*(1+'Q.2) Data'!I71)</f>
        <v>210072.77006687998</v>
      </c>
      <c r="J75" s="48">
        <f>I75*(1+'Q.2) Data'!J71)</f>
        <v>235281.5024749056</v>
      </c>
      <c r="K75" s="48">
        <f>J75*(1+'Q.2) Data'!K71)</f>
        <v>263515.2827718943</v>
      </c>
      <c r="L75" s="48">
        <f>K75*(1+'Q.2) Data'!L71)</f>
        <v>297772.26953224052</v>
      </c>
      <c r="M75" s="48">
        <f>L75*(1+'Q.2) Data'!M71)</f>
        <v>288839.10144627327</v>
      </c>
      <c r="N75" s="48">
        <f>M75*(1+'Q.2) Data'!N71)</f>
        <v>337941.74869213969</v>
      </c>
      <c r="O75" s="48">
        <f>N75*(1+'Q.2) Data'!O71)</f>
        <v>351459.41863982531</v>
      </c>
      <c r="P75" s="48">
        <f>O75*(1+'Q.2) Data'!P71)</f>
        <v>411207.51980859559</v>
      </c>
      <c r="Q75">
        <f t="shared" si="1"/>
        <v>169091624347.13654</v>
      </c>
    </row>
    <row r="76" spans="1:17" x14ac:dyDescent="0.25">
      <c r="A76" t="s">
        <v>158</v>
      </c>
      <c r="B76" s="48">
        <f>$C$2*(1+'Q.2) Data'!B72)</f>
        <v>120000</v>
      </c>
      <c r="C76" s="48">
        <f>B76*(1+'Q.2) Data'!C72)</f>
        <v>123600</v>
      </c>
      <c r="D76" s="48">
        <f>C76*(1+'Q.2) Data'!D72)</f>
        <v>142140</v>
      </c>
      <c r="E76" s="48">
        <f>D76*(1+'Q.2) Data'!E72)</f>
        <v>169146.6</v>
      </c>
      <c r="F76" s="48">
        <f>E76*(1+'Q.2) Data'!F72)</f>
        <v>174220.99800000002</v>
      </c>
      <c r="G76" s="48">
        <f>F76*(1+'Q.2) Data'!G72)</f>
        <v>186416.46786000003</v>
      </c>
      <c r="H76" s="48">
        <f>G76*(1+'Q.2) Data'!H72)</f>
        <v>210650.60868180002</v>
      </c>
      <c r="I76" s="48">
        <f>H76*(1+'Q.2) Data'!I72)</f>
        <v>221183.13911589002</v>
      </c>
      <c r="J76" s="48">
        <f>I76*(1+'Q.2) Data'!J72)</f>
        <v>263207.93554790912</v>
      </c>
      <c r="K76" s="48">
        <f>J76*(1+'Q.2) Data'!K72)</f>
        <v>273736.25296982547</v>
      </c>
      <c r="L76" s="48">
        <f>K76*(1+'Q.2) Data'!L72)</f>
        <v>303847.24079650629</v>
      </c>
      <c r="M76" s="48">
        <f>L76*(1+'Q.2) Data'!M72)</f>
        <v>358539.74413987738</v>
      </c>
      <c r="N76" s="48">
        <f>M76*(1+'Q.2) Data'!N72)</f>
        <v>401564.51343666273</v>
      </c>
      <c r="O76" s="48">
        <f>N76*(1+'Q.2) Data'!O72)</f>
        <v>453767.90018342884</v>
      </c>
      <c r="P76" s="48">
        <f>O76*(1+'Q.2) Data'!P72)</f>
        <v>539983.80121828034</v>
      </c>
      <c r="Q76">
        <f t="shared" si="1"/>
        <v>291582505578.14331</v>
      </c>
    </row>
    <row r="77" spans="1:17" x14ac:dyDescent="0.25">
      <c r="A77" t="s">
        <v>159</v>
      </c>
      <c r="B77" s="48">
        <f>$C$2*(1+'Q.2) Data'!B73)</f>
        <v>96000</v>
      </c>
      <c r="C77" s="48">
        <f>B77*(1+'Q.2) Data'!C73)</f>
        <v>103680</v>
      </c>
      <c r="D77" s="48">
        <f>C77*(1+'Q.2) Data'!D73)</f>
        <v>117158.39999999999</v>
      </c>
      <c r="E77" s="48">
        <f>D77*(1+'Q.2) Data'!E73)</f>
        <v>123016.31999999999</v>
      </c>
      <c r="F77" s="48">
        <f>E77*(1+'Q.2) Data'!F73)</f>
        <v>125476.6464</v>
      </c>
      <c r="G77" s="48">
        <f>F77*(1+'Q.2) Data'!G73)</f>
        <v>136769.54457600001</v>
      </c>
      <c r="H77" s="48">
        <f>G77*(1+'Q.2) Data'!H73)</f>
        <v>164123.45349120002</v>
      </c>
      <c r="I77" s="48">
        <f>H77*(1+'Q.2) Data'!I73)</f>
        <v>177253.32977049603</v>
      </c>
      <c r="J77" s="48">
        <f>I77*(1+'Q.2) Data'!J73)</f>
        <v>209158.9291291853</v>
      </c>
      <c r="K77" s="48">
        <f>J77*(1+'Q.2) Data'!K73)</f>
        <v>250990.71495502235</v>
      </c>
      <c r="L77" s="48">
        <f>K77*(1+'Q.2) Data'!L73)</f>
        <v>276089.78645052464</v>
      </c>
      <c r="M77" s="48">
        <f>L77*(1+'Q.2) Data'!M73)</f>
        <v>306459.66296008229</v>
      </c>
      <c r="N77" s="48">
        <f>M77*(1+'Q.2) Data'!N73)</f>
        <v>309524.25958968309</v>
      </c>
      <c r="O77" s="48">
        <f>N77*(1+'Q.2) Data'!O73)</f>
        <v>337381.44295275462</v>
      </c>
      <c r="P77" s="48">
        <f>O77*(1+'Q.2) Data'!P73)</f>
        <v>344129.07181180973</v>
      </c>
      <c r="Q77">
        <f t="shared" si="1"/>
        <v>118424818066.05769</v>
      </c>
    </row>
    <row r="78" spans="1:17" x14ac:dyDescent="0.25">
      <c r="A78" t="s">
        <v>160</v>
      </c>
      <c r="B78" s="48">
        <f>$C$2*(1+'Q.2) Data'!B74)</f>
        <v>109000.00000000001</v>
      </c>
      <c r="C78" s="48">
        <f>B78*(1+'Q.2) Data'!C74)</f>
        <v>114450.00000000001</v>
      </c>
      <c r="D78" s="48">
        <f>C78*(1+'Q.2) Data'!D74)</f>
        <v>114450.00000000001</v>
      </c>
      <c r="E78" s="48">
        <f>D78*(1+'Q.2) Data'!E74)</f>
        <v>124750.50000000003</v>
      </c>
      <c r="F78" s="48">
        <f>E78*(1+'Q.2) Data'!F74)</f>
        <v>125998.00500000003</v>
      </c>
      <c r="G78" s="48">
        <f>F78*(1+'Q.2) Data'!G74)</f>
        <v>137337.82545000003</v>
      </c>
      <c r="H78" s="48">
        <f>G78*(1+'Q.2) Data'!H74)</f>
        <v>144204.71672250004</v>
      </c>
      <c r="I78" s="48">
        <f>H78*(1+'Q.2) Data'!I74)</f>
        <v>164393.37706365006</v>
      </c>
      <c r="J78" s="48">
        <f>I78*(1+'Q.2) Data'!J74)</f>
        <v>187408.44985256108</v>
      </c>
      <c r="K78" s="48">
        <f>J78*(1+'Q.2) Data'!K74)</f>
        <v>215519.71733044522</v>
      </c>
      <c r="L78" s="48">
        <f>K78*(1+'Q.2) Data'!L74)</f>
        <v>239226.88623679421</v>
      </c>
      <c r="M78" s="48">
        <f>L78*(1+'Q.2) Data'!M74)</f>
        <v>251188.23054863393</v>
      </c>
      <c r="N78" s="48">
        <f>M78*(1+'Q.2) Data'!N74)</f>
        <v>253700.11285412026</v>
      </c>
      <c r="O78" s="48">
        <f>N78*(1+'Q.2) Data'!O74)</f>
        <v>253700.11285412026</v>
      </c>
      <c r="P78" s="48">
        <f>O78*(1+'Q.2) Data'!P74)</f>
        <v>268922.11962536752</v>
      </c>
      <c r="Q78">
        <f t="shared" si="1"/>
        <v>72319106423.800476</v>
      </c>
    </row>
    <row r="79" spans="1:17" x14ac:dyDescent="0.25">
      <c r="A79" t="s">
        <v>161</v>
      </c>
      <c r="B79" s="48">
        <f>$C$2*(1+'Q.2) Data'!B75)</f>
        <v>114000.00000000001</v>
      </c>
      <c r="C79" s="48">
        <f>B79*(1+'Q.2) Data'!C75)</f>
        <v>136800</v>
      </c>
      <c r="D79" s="48">
        <f>C79*(1+'Q.2) Data'!D75)</f>
        <v>158688</v>
      </c>
      <c r="E79" s="48">
        <f>D79*(1+'Q.2) Data'!E75)</f>
        <v>160274.88</v>
      </c>
      <c r="F79" s="48">
        <f>E79*(1+'Q.2) Data'!F75)</f>
        <v>168288.62400000001</v>
      </c>
      <c r="G79" s="48">
        <f>F79*(1+'Q.2) Data'!G75)</f>
        <v>169971.51024</v>
      </c>
      <c r="H79" s="48">
        <f>G79*(1+'Q.2) Data'!H75)</f>
        <v>183569.23105920001</v>
      </c>
      <c r="I79" s="48">
        <f>H79*(1+'Q.2) Data'!I75)</f>
        <v>205597.53878630404</v>
      </c>
      <c r="J79" s="48">
        <f>I79*(1+'Q.2) Data'!J75)</f>
        <v>219989.36650134533</v>
      </c>
      <c r="K79" s="48">
        <f>J79*(1+'Q.2) Data'!K75)</f>
        <v>250787.87781153369</v>
      </c>
      <c r="L79" s="48">
        <f>K79*(1+'Q.2) Data'!L75)</f>
        <v>263327.27170211036</v>
      </c>
      <c r="M79" s="48">
        <f>L79*(1+'Q.2) Data'!M75)</f>
        <v>260693.99898508925</v>
      </c>
      <c r="N79" s="48">
        <f>M79*(1+'Q.2) Data'!N75)</f>
        <v>307618.9188024053</v>
      </c>
      <c r="O79" s="48">
        <f>N79*(1+'Q.2) Data'!O75)</f>
        <v>332228.43230659777</v>
      </c>
      <c r="P79" s="48">
        <f>O79*(1+'Q.2) Data'!P75)</f>
        <v>385384.98147565336</v>
      </c>
      <c r="Q79">
        <f t="shared" si="1"/>
        <v>148521583946.98969</v>
      </c>
    </row>
    <row r="80" spans="1:17" x14ac:dyDescent="0.25">
      <c r="A80" t="s">
        <v>162</v>
      </c>
      <c r="B80" s="48">
        <f>$C$2*(1+'Q.2) Data'!B76)</f>
        <v>102000</v>
      </c>
      <c r="C80" s="48">
        <f>B80*(1+'Q.2) Data'!C76)</f>
        <v>122400</v>
      </c>
      <c r="D80" s="48">
        <f>C80*(1+'Q.2) Data'!D76)</f>
        <v>141984</v>
      </c>
      <c r="E80" s="48">
        <f>D80*(1+'Q.2) Data'!E76)</f>
        <v>156182.40000000002</v>
      </c>
      <c r="F80" s="48">
        <f>E80*(1+'Q.2) Data'!F76)</f>
        <v>179609.76</v>
      </c>
      <c r="G80" s="48">
        <f>F80*(1+'Q.2) Data'!G76)</f>
        <v>202959.0288</v>
      </c>
      <c r="H80" s="48">
        <f>G80*(1+'Q.2) Data'!H76)</f>
        <v>215136.57052800001</v>
      </c>
      <c r="I80" s="48">
        <f>H80*(1+'Q.2) Data'!I76)</f>
        <v>251709.78751776001</v>
      </c>
      <c r="J80" s="48">
        <f>I80*(1+'Q.2) Data'!J76)</f>
        <v>291983.35352060158</v>
      </c>
      <c r="K80" s="48">
        <f>J80*(1+'Q.2) Data'!K76)</f>
        <v>315342.02180224971</v>
      </c>
      <c r="L80" s="48">
        <f>K80*(1+'Q.2) Data'!L76)</f>
        <v>331109.12289236224</v>
      </c>
      <c r="M80" s="48">
        <f>L80*(1+'Q.2) Data'!M76)</f>
        <v>317864.75797666772</v>
      </c>
      <c r="N80" s="48">
        <f>M80*(1+'Q.2) Data'!N76)</f>
        <v>346472.58619456785</v>
      </c>
      <c r="O80" s="48">
        <f>N80*(1+'Q.2) Data'!O76)</f>
        <v>367260.94136624195</v>
      </c>
      <c r="P80" s="48">
        <f>O80*(1+'Q.2) Data'!P76)</f>
        <v>422350.08257117821</v>
      </c>
      <c r="Q80">
        <f t="shared" si="1"/>
        <v>178379592247.88104</v>
      </c>
    </row>
    <row r="81" spans="1:17" x14ac:dyDescent="0.25">
      <c r="A81" t="s">
        <v>163</v>
      </c>
      <c r="B81" s="48">
        <f>$C$2*(1+'Q.2) Data'!B77)</f>
        <v>102000</v>
      </c>
      <c r="C81" s="48">
        <f>B81*(1+'Q.2) Data'!C77)</f>
        <v>116280.00000000001</v>
      </c>
      <c r="D81" s="48">
        <f>C81*(1+'Q.2) Data'!D77)</f>
        <v>129070.80000000003</v>
      </c>
      <c r="E81" s="48">
        <f>D81*(1+'Q.2) Data'!E77)</f>
        <v>143268.58800000005</v>
      </c>
      <c r="F81" s="48">
        <f>E81*(1+'Q.2) Data'!F77)</f>
        <v>153297.38916000005</v>
      </c>
      <c r="G81" s="48">
        <f>F81*(1+'Q.2) Data'!G77)</f>
        <v>156363.33694320006</v>
      </c>
      <c r="H81" s="48">
        <f>G81*(1+'Q.2) Data'!H77)</f>
        <v>159490.60368206407</v>
      </c>
      <c r="I81" s="48">
        <f>H81*(1+'Q.2) Data'!I77)</f>
        <v>164275.321792526</v>
      </c>
      <c r="J81" s="48">
        <f>I81*(1+'Q.2) Data'!J77)</f>
        <v>195487.63293310592</v>
      </c>
      <c r="K81" s="48">
        <f>J81*(1+'Q.2) Data'!K77)</f>
        <v>218946.14888507867</v>
      </c>
      <c r="L81" s="48">
        <f>K81*(1+'Q.2) Data'!L77)</f>
        <v>221135.61037392946</v>
      </c>
      <c r="M81" s="48">
        <f>L81*(1+'Q.2) Data'!M77)</f>
        <v>223346.96647766876</v>
      </c>
      <c r="N81" s="48">
        <f>M81*(1+'Q.2) Data'!N77)</f>
        <v>247915.13279021234</v>
      </c>
      <c r="O81" s="48">
        <f>N81*(1+'Q.2) Data'!O77)</f>
        <v>290060.70536454843</v>
      </c>
      <c r="P81" s="48">
        <f>O81*(1+'Q.2) Data'!P77)</f>
        <v>327768.59706193971</v>
      </c>
      <c r="Q81">
        <f t="shared" si="1"/>
        <v>107432253219.95219</v>
      </c>
    </row>
    <row r="82" spans="1:17" x14ac:dyDescent="0.25">
      <c r="A82" t="s">
        <v>164</v>
      </c>
      <c r="B82" s="48">
        <f>$C$2*(1+'Q.2) Data'!B78)</f>
        <v>97000</v>
      </c>
      <c r="C82" s="48">
        <f>B82*(1+'Q.2) Data'!C78)</f>
        <v>115430</v>
      </c>
      <c r="D82" s="48">
        <f>C82*(1+'Q.2) Data'!D78)</f>
        <v>125818.70000000001</v>
      </c>
      <c r="E82" s="48">
        <f>D82*(1+'Q.2) Data'!E78)</f>
        <v>134626.00900000002</v>
      </c>
      <c r="F82" s="48">
        <f>E82*(1+'Q.2) Data'!F78)</f>
        <v>161551.21080000003</v>
      </c>
      <c r="G82" s="48">
        <f>F82*(1+'Q.2) Data'!G78)</f>
        <v>184168.38031200005</v>
      </c>
      <c r="H82" s="48">
        <f>G82*(1+'Q.2) Data'!H78)</f>
        <v>197060.16693384005</v>
      </c>
      <c r="I82" s="48">
        <f>H82*(1+'Q.2) Data'!I78)</f>
        <v>230560.39531259285</v>
      </c>
      <c r="J82" s="48">
        <f>I82*(1+'Q.2) Data'!J78)</f>
        <v>267450.05856260768</v>
      </c>
      <c r="K82" s="48">
        <f>J82*(1+'Q.2) Data'!K78)</f>
        <v>299544.06559012062</v>
      </c>
      <c r="L82" s="48">
        <f>K82*(1+'Q.2) Data'!L78)</f>
        <v>335489.35346093512</v>
      </c>
      <c r="M82" s="48">
        <f>L82*(1+'Q.2) Data'!M78)</f>
        <v>369038.28880702867</v>
      </c>
      <c r="N82" s="48">
        <f>M82*(1+'Q.2) Data'!N78)</f>
        <v>376419.05458316923</v>
      </c>
      <c r="O82" s="48">
        <f>N82*(1+'Q.2) Data'!O78)</f>
        <v>436646.10331647628</v>
      </c>
      <c r="P82" s="48">
        <f>O82*(1+'Q.2) Data'!P78)</f>
        <v>528341.78501293634</v>
      </c>
      <c r="Q82">
        <f t="shared" si="1"/>
        <v>279145041790.65582</v>
      </c>
    </row>
    <row r="83" spans="1:17" x14ac:dyDescent="0.25">
      <c r="A83" t="s">
        <v>165</v>
      </c>
      <c r="B83" s="48">
        <f>$C$2*(1+'Q.2) Data'!B79)</f>
        <v>97000</v>
      </c>
      <c r="C83" s="48">
        <f>B83*(1+'Q.2) Data'!C79)</f>
        <v>103790</v>
      </c>
      <c r="D83" s="48">
        <f>C83*(1+'Q.2) Data'!D79)</f>
        <v>106903.7</v>
      </c>
      <c r="E83" s="48">
        <f>D83*(1+'Q.2) Data'!E79)</f>
        <v>119732.14400000001</v>
      </c>
      <c r="F83" s="48">
        <f>E83*(1+'Q.2) Data'!F79)</f>
        <v>124521.42976000001</v>
      </c>
      <c r="G83" s="48">
        <f>F83*(1+'Q.2) Data'!G79)</f>
        <v>135728.35843840003</v>
      </c>
      <c r="H83" s="48">
        <f>G83*(1+'Q.2) Data'!H79)</f>
        <v>161516.74654169602</v>
      </c>
      <c r="I83" s="48">
        <f>H83*(1+'Q.2) Data'!I79)</f>
        <v>176053.25373044866</v>
      </c>
      <c r="J83" s="48">
        <f>I83*(1+'Q.2) Data'!J79)</f>
        <v>211263.90447653839</v>
      </c>
      <c r="K83" s="48">
        <f>J83*(1+'Q.2) Data'!K79)</f>
        <v>190137.51402888456</v>
      </c>
      <c r="L83" s="48">
        <f>K83*(1+'Q.2) Data'!L79)</f>
        <v>188236.13888859571</v>
      </c>
      <c r="M83" s="48">
        <f>L83*(1+'Q.2) Data'!M79)</f>
        <v>210824.47555522723</v>
      </c>
      <c r="N83" s="48">
        <f>M83*(1+'Q.2) Data'!N79)</f>
        <v>223473.94408854088</v>
      </c>
      <c r="O83" s="48">
        <f>N83*(1+'Q.2) Data'!O79)</f>
        <v>234647.64129296795</v>
      </c>
      <c r="P83" s="48">
        <f>O83*(1+'Q.2) Data'!P79)</f>
        <v>246380.02335761636</v>
      </c>
      <c r="Q83">
        <f t="shared" si="1"/>
        <v>60703115909.699585</v>
      </c>
    </row>
    <row r="84" spans="1:17" x14ac:dyDescent="0.25">
      <c r="A84" t="s">
        <v>166</v>
      </c>
      <c r="B84" s="48">
        <f>$C$2*(1+'Q.2) Data'!B80)</f>
        <v>101000</v>
      </c>
      <c r="C84" s="48">
        <f>B84*(1+'Q.2) Data'!C80)</f>
        <v>110090.00000000001</v>
      </c>
      <c r="D84" s="48">
        <f>C84*(1+'Q.2) Data'!D80)</f>
        <v>116695.40000000002</v>
      </c>
      <c r="E84" s="48">
        <f>D84*(1+'Q.2) Data'!E80)</f>
        <v>129531.89400000004</v>
      </c>
      <c r="F84" s="48">
        <f>E84*(1+'Q.2) Data'!F80)</f>
        <v>129531.89400000004</v>
      </c>
      <c r="G84" s="48">
        <f>F84*(1+'Q.2) Data'!G80)</f>
        <v>142485.08340000006</v>
      </c>
      <c r="H84" s="48">
        <f>G84*(1+'Q.2) Data'!H80)</f>
        <v>165282.69674400007</v>
      </c>
      <c r="I84" s="48">
        <f>H84*(1+'Q.2) Data'!I80)</f>
        <v>165282.69674400007</v>
      </c>
      <c r="J84" s="48">
        <f>I84*(1+'Q.2) Data'!J80)</f>
        <v>178505.3124835201</v>
      </c>
      <c r="K84" s="48">
        <f>J84*(1+'Q.2) Data'!K80)</f>
        <v>189215.6312325313</v>
      </c>
      <c r="L84" s="48">
        <f>K84*(1+'Q.2) Data'!L80)</f>
        <v>204352.88173113382</v>
      </c>
      <c r="M84" s="48">
        <f>L84*(1+'Q.2) Data'!M80)</f>
        <v>198222.29527919981</v>
      </c>
      <c r="N84" s="48">
        <f>M84*(1+'Q.2) Data'!N80)</f>
        <v>200204.51823199182</v>
      </c>
      <c r="O84" s="48">
        <f>N84*(1+'Q.2) Data'!O80)</f>
        <v>208212.6989612715</v>
      </c>
      <c r="P84" s="48">
        <f>O84*(1+'Q.2) Data'!P80)</f>
        <v>218623.33390933508</v>
      </c>
      <c r="Q84">
        <f t="shared" si="1"/>
        <v>47796162129.632622</v>
      </c>
    </row>
    <row r="85" spans="1:17" x14ac:dyDescent="0.25">
      <c r="A85" t="s">
        <v>167</v>
      </c>
      <c r="B85" s="48">
        <f>$C$2*(1+'Q.2) Data'!B81)</f>
        <v>114999.99999999999</v>
      </c>
      <c r="C85" s="48">
        <f>B85*(1+'Q.2) Data'!C81)</f>
        <v>118449.99999999999</v>
      </c>
      <c r="D85" s="48">
        <f>C85*(1+'Q.2) Data'!D81)</f>
        <v>118449.99999999999</v>
      </c>
      <c r="E85" s="48">
        <f>D85*(1+'Q.2) Data'!E81)</f>
        <v>132664</v>
      </c>
      <c r="F85" s="48">
        <f>E85*(1+'Q.2) Data'!F81)</f>
        <v>156543.51999999999</v>
      </c>
      <c r="G85" s="48">
        <f>F85*(1+'Q.2) Data'!G81)</f>
        <v>156543.51999999999</v>
      </c>
      <c r="H85" s="48">
        <f>G85*(1+'Q.2) Data'!H81)</f>
        <v>186286.78879999998</v>
      </c>
      <c r="I85" s="48">
        <f>H85*(1+'Q.2) Data'!I81)</f>
        <v>186286.78879999998</v>
      </c>
      <c r="J85" s="48">
        <f>I85*(1+'Q.2) Data'!J81)</f>
        <v>190012.524576</v>
      </c>
      <c r="K85" s="48">
        <f>J85*(1+'Q.2) Data'!K81)</f>
        <v>210913.90227936002</v>
      </c>
      <c r="L85" s="48">
        <f>K85*(1+'Q.2) Data'!L81)</f>
        <v>206695.6242337728</v>
      </c>
      <c r="M85" s="48">
        <f>L85*(1+'Q.2) Data'!M81)</f>
        <v>210829.53671844827</v>
      </c>
      <c r="N85" s="48">
        <f>M85*(1+'Q.2) Data'!N81)</f>
        <v>252995.44406213792</v>
      </c>
      <c r="O85" s="48">
        <f>N85*(1+'Q.2) Data'!O81)</f>
        <v>265645.21626524482</v>
      </c>
      <c r="P85" s="48">
        <f>O85*(1+'Q.2) Data'!P81)</f>
        <v>294866.19005442178</v>
      </c>
      <c r="Q85">
        <f t="shared" si="1"/>
        <v>86946070037.210388</v>
      </c>
    </row>
    <row r="86" spans="1:17" x14ac:dyDescent="0.25">
      <c r="A86" t="s">
        <v>168</v>
      </c>
      <c r="B86" s="48">
        <f>$C$2*(1+'Q.2) Data'!B82)</f>
        <v>106000</v>
      </c>
      <c r="C86" s="48">
        <f>B86*(1+'Q.2) Data'!C82)</f>
        <v>110240</v>
      </c>
      <c r="D86" s="48">
        <f>C86*(1+'Q.2) Data'!D82)</f>
        <v>114649.60000000001</v>
      </c>
      <c r="E86" s="48">
        <f>D86*(1+'Q.2) Data'!E82)</f>
        <v>122675.07200000001</v>
      </c>
      <c r="F86" s="48">
        <f>E86*(1+'Q.2) Data'!F82)</f>
        <v>126355.32416000002</v>
      </c>
      <c r="G86" s="48">
        <f>F86*(1+'Q.2) Data'!G82)</f>
        <v>142781.51630079999</v>
      </c>
      <c r="H86" s="48">
        <f>G86*(1+'Q.2) Data'!H82)</f>
        <v>159915.298256896</v>
      </c>
      <c r="I86" s="48">
        <f>H86*(1+'Q.2) Data'!I82)</f>
        <v>177505.98106515457</v>
      </c>
      <c r="J86" s="48">
        <f>I86*(1+'Q.2) Data'!J82)</f>
        <v>193481.51936101849</v>
      </c>
      <c r="K86" s="48">
        <f>J86*(1+'Q.2) Data'!K82)</f>
        <v>199285.96494184906</v>
      </c>
      <c r="L86" s="48">
        <f>K86*(1+'Q.2) Data'!L82)</f>
        <v>191314.5263441751</v>
      </c>
      <c r="M86" s="48">
        <f>L86*(1+'Q.2) Data'!M82)</f>
        <v>210445.97897859264</v>
      </c>
      <c r="N86" s="48">
        <f>M86*(1+'Q.2) Data'!N82)</f>
        <v>210445.97897859264</v>
      </c>
      <c r="O86" s="48">
        <f>N86*(1+'Q.2) Data'!O82)</f>
        <v>246221.79540495339</v>
      </c>
      <c r="P86" s="48">
        <f>O86*(1+'Q.2) Data'!P82)</f>
        <v>258532.88517520108</v>
      </c>
      <c r="Q86">
        <f t="shared" si="1"/>
        <v>66839252717.01371</v>
      </c>
    </row>
    <row r="87" spans="1:17" x14ac:dyDescent="0.25">
      <c r="A87" t="s">
        <v>169</v>
      </c>
      <c r="B87" s="48">
        <f>$C$2*(1+'Q.2) Data'!B83)</f>
        <v>106000</v>
      </c>
      <c r="C87" s="48">
        <f>B87*(1+'Q.2) Data'!C83)</f>
        <v>107060</v>
      </c>
      <c r="D87" s="48">
        <f>C87*(1+'Q.2) Data'!D83)</f>
        <v>118836.6</v>
      </c>
      <c r="E87" s="48">
        <f>D87*(1+'Q.2) Data'!E83)</f>
        <v>131908.62600000002</v>
      </c>
      <c r="F87" s="48">
        <f>E87*(1+'Q.2) Data'!F83)</f>
        <v>143780.40234000003</v>
      </c>
      <c r="G87" s="48">
        <f>F87*(1+'Q.2) Data'!G83)</f>
        <v>145218.20636340004</v>
      </c>
      <c r="H87" s="48">
        <f>G87*(1+'Q.2) Data'!H83)</f>
        <v>164096.57319064203</v>
      </c>
      <c r="I87" s="48">
        <f>H87*(1+'Q.2) Data'!I83)</f>
        <v>195274.922096864</v>
      </c>
      <c r="J87" s="48">
        <f>I87*(1+'Q.2) Data'!J83)</f>
        <v>216755.16352751906</v>
      </c>
      <c r="K87" s="48">
        <f>J87*(1+'Q.2) Data'!K83)</f>
        <v>225425.37006861984</v>
      </c>
      <c r="L87" s="48">
        <f>K87*(1+'Q.2) Data'!L83)</f>
        <v>214154.10156518884</v>
      </c>
      <c r="M87" s="48">
        <f>L87*(1+'Q.2) Data'!M83)</f>
        <v>212012.56054953695</v>
      </c>
      <c r="N87" s="48">
        <f>M87*(1+'Q.2) Data'!N83)</f>
        <v>226853.43978800456</v>
      </c>
      <c r="O87" s="48">
        <f>N87*(1+'Q.2) Data'!O83)</f>
        <v>235927.57737952474</v>
      </c>
      <c r="P87" s="48">
        <f>O87*(1+'Q.2) Data'!P83)</f>
        <v>252442.50779609149</v>
      </c>
      <c r="Q87">
        <f t="shared" si="1"/>
        <v>63727219742.379715</v>
      </c>
    </row>
    <row r="88" spans="1:17" x14ac:dyDescent="0.25">
      <c r="A88" t="s">
        <v>170</v>
      </c>
      <c r="B88" s="48">
        <f>$C$2*(1+'Q.2) Data'!B84)</f>
        <v>106000</v>
      </c>
      <c r="C88" s="48">
        <f>B88*(1+'Q.2) Data'!C84)</f>
        <v>116600.00000000001</v>
      </c>
      <c r="D88" s="48">
        <f>C88*(1+'Q.2) Data'!D84)</f>
        <v>132924.00000000003</v>
      </c>
      <c r="E88" s="48">
        <f>D88*(1+'Q.2) Data'!E84)</f>
        <v>144887.16000000003</v>
      </c>
      <c r="F88" s="48">
        <f>E88*(1+'Q.2) Data'!F84)</f>
        <v>144887.16000000003</v>
      </c>
      <c r="G88" s="48">
        <f>F88*(1+'Q.2) Data'!G84)</f>
        <v>165171.36240000004</v>
      </c>
      <c r="H88" s="48">
        <f>G88*(1+'Q.2) Data'!H84)</f>
        <v>180036.78501600007</v>
      </c>
      <c r="I88" s="48">
        <f>H88*(1+'Q.2) Data'!I84)</f>
        <v>207042.30276840006</v>
      </c>
      <c r="J88" s="48">
        <f>I88*(1+'Q.2) Data'!J84)</f>
        <v>240169.07121134404</v>
      </c>
      <c r="K88" s="48">
        <f>J88*(1+'Q.2) Data'!K84)</f>
        <v>254579.21548402469</v>
      </c>
      <c r="L88" s="48">
        <f>K88*(1+'Q.2) Data'!L84)</f>
        <v>269853.96841306618</v>
      </c>
      <c r="M88" s="48">
        <f>L88*(1+'Q.2) Data'!M84)</f>
        <v>302236.44462263415</v>
      </c>
      <c r="N88" s="48">
        <f>M88*(1+'Q.2) Data'!N84)</f>
        <v>356639.00465470826</v>
      </c>
      <c r="O88" s="48">
        <f>N88*(1+'Q.2) Data'!O84)</f>
        <v>381603.73498053785</v>
      </c>
      <c r="P88" s="48">
        <f>O88*(1+'Q.2) Data'!P84)</f>
        <v>488452.78077508847</v>
      </c>
      <c r="Q88">
        <f t="shared" si="1"/>
        <v>238586119046.91663</v>
      </c>
    </row>
    <row r="89" spans="1:17" x14ac:dyDescent="0.25">
      <c r="A89" t="s">
        <v>171</v>
      </c>
      <c r="B89" s="48">
        <f>$C$2*(1+'Q.2) Data'!B85)</f>
        <v>104000</v>
      </c>
      <c r="C89" s="48">
        <f>B89*(1+'Q.2) Data'!C85)</f>
        <v>116480.00000000001</v>
      </c>
      <c r="D89" s="48">
        <f>C89*(1+'Q.2) Data'!D85)</f>
        <v>122304.00000000001</v>
      </c>
      <c r="E89" s="48">
        <f>D89*(1+'Q.2) Data'!E85)</f>
        <v>133311.36000000002</v>
      </c>
      <c r="F89" s="48">
        <f>E89*(1+'Q.2) Data'!F85)</f>
        <v>139976.92800000001</v>
      </c>
      <c r="G89" s="48">
        <f>F89*(1+'Q.2) Data'!G85)</f>
        <v>137177.38944</v>
      </c>
      <c r="H89" s="48">
        <f>G89*(1+'Q.2) Data'!H85)</f>
        <v>145408.03280640001</v>
      </c>
      <c r="I89" s="48">
        <f>H89*(1+'Q.2) Data'!I85)</f>
        <v>148316.193462528</v>
      </c>
      <c r="J89" s="48">
        <f>I89*(1+'Q.2) Data'!J85)</f>
        <v>161664.65087415552</v>
      </c>
      <c r="K89" s="48">
        <f>J89*(1+'Q.2) Data'!K85)</f>
        <v>172981.17643534642</v>
      </c>
      <c r="L89" s="48">
        <f>K89*(1+'Q.2) Data'!L85)</f>
        <v>178170.61172840683</v>
      </c>
      <c r="M89" s="48">
        <f>L89*(1+'Q.2) Data'!M85)</f>
        <v>178170.61172840683</v>
      </c>
      <c r="N89" s="48">
        <f>M89*(1+'Q.2) Data'!N85)</f>
        <v>187079.14231482719</v>
      </c>
      <c r="O89" s="48">
        <f>N89*(1+'Q.2) Data'!O85)</f>
        <v>187079.14231482719</v>
      </c>
      <c r="P89" s="48">
        <f>O89*(1+'Q.2) Data'!P85)</f>
        <v>196433.09943056855</v>
      </c>
      <c r="Q89">
        <f t="shared" si="1"/>
        <v>38585962551.899628</v>
      </c>
    </row>
    <row r="90" spans="1:17" x14ac:dyDescent="0.25">
      <c r="A90" t="s">
        <v>172</v>
      </c>
      <c r="B90" s="48">
        <f>$C$2*(1+'Q.2) Data'!B86)</f>
        <v>112999.99999999999</v>
      </c>
      <c r="C90" s="48">
        <f>B90*(1+'Q.2) Data'!C86)</f>
        <v>128820</v>
      </c>
      <c r="D90" s="48">
        <f>C90*(1+'Q.2) Data'!D86)</f>
        <v>152007.6</v>
      </c>
      <c r="E90" s="48">
        <f>D90*(1+'Q.2) Data'!E86)</f>
        <v>171768.58799999999</v>
      </c>
      <c r="F90" s="48">
        <f>E90*(1+'Q.2) Data'!F86)</f>
        <v>180357.01739999998</v>
      </c>
      <c r="G90" s="48">
        <f>F90*(1+'Q.2) Data'!G86)</f>
        <v>191178.438444</v>
      </c>
      <c r="H90" s="48">
        <f>G90*(1+'Q.2) Data'!H86)</f>
        <v>198825.57598176002</v>
      </c>
      <c r="I90" s="48">
        <f>H90*(1+'Q.2) Data'!I86)</f>
        <v>220696.38933975363</v>
      </c>
      <c r="J90" s="48">
        <f>I90*(1+'Q.2) Data'!J86)</f>
        <v>251593.88384731917</v>
      </c>
      <c r="K90" s="48">
        <f>J90*(1+'Q.2) Data'!K86)</f>
        <v>294364.84410136339</v>
      </c>
      <c r="L90" s="48">
        <f>K90*(1+'Q.2) Data'!L86)</f>
        <v>306139.43786541792</v>
      </c>
      <c r="M90" s="48">
        <f>L90*(1+'Q.2) Data'!M86)</f>
        <v>300016.64910810953</v>
      </c>
      <c r="N90" s="48">
        <f>M90*(1+'Q.2) Data'!N86)</f>
        <v>303016.81559919065</v>
      </c>
      <c r="O90" s="48">
        <f>N90*(1+'Q.2) Data'!O86)</f>
        <v>318167.65637915023</v>
      </c>
      <c r="P90" s="48">
        <f>O90*(1+'Q.2) Data'!P86)</f>
        <v>349984.42201706528</v>
      </c>
      <c r="Q90">
        <f t="shared" si="1"/>
        <v>122489095654.61925</v>
      </c>
    </row>
    <row r="91" spans="1:17" x14ac:dyDescent="0.25">
      <c r="A91" t="s">
        <v>173</v>
      </c>
      <c r="B91" s="48">
        <f>$C$2*(1+'Q.2) Data'!B87)</f>
        <v>105000</v>
      </c>
      <c r="C91" s="48">
        <f>B91*(1+'Q.2) Data'!C87)</f>
        <v>115500.00000000001</v>
      </c>
      <c r="D91" s="48">
        <f>C91*(1+'Q.2) Data'!D87)</f>
        <v>124740.00000000003</v>
      </c>
      <c r="E91" s="48">
        <f>D91*(1+'Q.2) Data'!E87)</f>
        <v>148440.60000000003</v>
      </c>
      <c r="F91" s="48">
        <f>E91*(1+'Q.2) Data'!F87)</f>
        <v>149925.00600000002</v>
      </c>
      <c r="G91" s="48">
        <f>F91*(1+'Q.2) Data'!G87)</f>
        <v>169415.25678</v>
      </c>
      <c r="H91" s="48">
        <f>G91*(1+'Q.2) Data'!H87)</f>
        <v>176191.86705120001</v>
      </c>
      <c r="I91" s="48">
        <f>H91*(1+'Q.2) Data'!I87)</f>
        <v>197334.89109734402</v>
      </c>
      <c r="J91" s="48">
        <f>I91*(1+'Q.2) Data'!J87)</f>
        <v>205228.2867412378</v>
      </c>
      <c r="K91" s="48">
        <f>J91*(1+'Q.2) Data'!K87)</f>
        <v>238064.81261983584</v>
      </c>
      <c r="L91" s="48">
        <f>K91*(1+'Q.2) Data'!L87)</f>
        <v>242826.10887223255</v>
      </c>
      <c r="M91" s="48">
        <f>L91*(1+'Q.2) Data'!M87)</f>
        <v>262252.19758201117</v>
      </c>
      <c r="N91" s="48">
        <f>M91*(1+'Q.2) Data'!N87)</f>
        <v>285854.8953643922</v>
      </c>
      <c r="O91" s="48">
        <f>N91*(1+'Q.2) Data'!O87)</f>
        <v>320157.48280811927</v>
      </c>
      <c r="P91" s="48">
        <f>O91*(1+'Q.2) Data'!P87)</f>
        <v>374584.25488549954</v>
      </c>
      <c r="Q91">
        <f t="shared" si="1"/>
        <v>140313364008.12488</v>
      </c>
    </row>
    <row r="92" spans="1:17" x14ac:dyDescent="0.25">
      <c r="A92" t="s">
        <v>174</v>
      </c>
      <c r="B92" s="48">
        <f>$C$2*(1+'Q.2) Data'!B88)</f>
        <v>103000</v>
      </c>
      <c r="C92" s="48">
        <f>B92*(1+'Q.2) Data'!C88)</f>
        <v>110210</v>
      </c>
      <c r="D92" s="48">
        <f>C92*(1+'Q.2) Data'!D88)</f>
        <v>108005.8</v>
      </c>
      <c r="E92" s="48">
        <f>D92*(1+'Q.2) Data'!E88)</f>
        <v>109085.85800000001</v>
      </c>
      <c r="F92" s="48">
        <f>E92*(1+'Q.2) Data'!F88)</f>
        <v>122176.16096000002</v>
      </c>
      <c r="G92" s="48">
        <f>F92*(1+'Q.2) Data'!G88)</f>
        <v>130728.49222720003</v>
      </c>
      <c r="H92" s="48">
        <f>G92*(1+'Q.2) Data'!H88)</f>
        <v>141186.77160537604</v>
      </c>
      <c r="I92" s="48">
        <f>H92*(1+'Q.2) Data'!I88)</f>
        <v>145422.37475353733</v>
      </c>
      <c r="J92" s="48">
        <f>I92*(1+'Q.2) Data'!J88)</f>
        <v>161418.83597642643</v>
      </c>
      <c r="K92" s="48">
        <f>J92*(1+'Q.2) Data'!K88)</f>
        <v>163033.02433619069</v>
      </c>
      <c r="L92" s="48">
        <f>K92*(1+'Q.2) Data'!L88)</f>
        <v>149990.38238929544</v>
      </c>
      <c r="M92" s="48">
        <f>L92*(1+'Q.2) Data'!M88)</f>
        <v>167989.22827601089</v>
      </c>
      <c r="N92" s="48">
        <f>M92*(1+'Q.2) Data'!N88)</f>
        <v>189827.82795189228</v>
      </c>
      <c r="O92" s="48">
        <f>N92*(1+'Q.2) Data'!O88)</f>
        <v>214505.44558563826</v>
      </c>
      <c r="P92" s="48">
        <f>O92*(1+'Q.2) Data'!P88)</f>
        <v>214505.44558563826</v>
      </c>
      <c r="Q92">
        <f t="shared" si="1"/>
        <v>46012586185.893211</v>
      </c>
    </row>
    <row r="93" spans="1:17" x14ac:dyDescent="0.25">
      <c r="A93" t="s">
        <v>175</v>
      </c>
      <c r="B93" s="48">
        <f>$C$2*(1+'Q.2) Data'!B89)</f>
        <v>101000</v>
      </c>
      <c r="C93" s="48">
        <f>B93*(1+'Q.2) Data'!C89)</f>
        <v>112109.99999999999</v>
      </c>
      <c r="D93" s="48">
        <f>C93*(1+'Q.2) Data'!D89)</f>
        <v>126684.29999999997</v>
      </c>
      <c r="E93" s="48">
        <f>D93*(1+'Q.2) Data'!E89)</f>
        <v>138085.88699999999</v>
      </c>
      <c r="F93" s="48">
        <f>E93*(1+'Q.2) Data'!F89)</f>
        <v>146371.04022</v>
      </c>
      <c r="G93" s="48">
        <f>F93*(1+'Q.2) Data'!G89)</f>
        <v>141979.9090134</v>
      </c>
      <c r="H93" s="48">
        <f>G93*(1+'Q.2) Data'!H89)</f>
        <v>141979.9090134</v>
      </c>
      <c r="I93" s="48">
        <f>H93*(1+'Q.2) Data'!I89)</f>
        <v>156177.89991474</v>
      </c>
      <c r="J93" s="48">
        <f>I93*(1+'Q.2) Data'!J89)</f>
        <v>163986.79491047701</v>
      </c>
      <c r="K93" s="48">
        <f>J93*(1+'Q.2) Data'!K89)</f>
        <v>159067.1910631627</v>
      </c>
      <c r="L93" s="48">
        <f>K93*(1+'Q.2) Data'!L89)</f>
        <v>141569.8000462148</v>
      </c>
      <c r="M93" s="48">
        <f>L93*(1+'Q.2) Data'!M89)</f>
        <v>147232.59204806341</v>
      </c>
      <c r="N93" s="48">
        <f>M93*(1+'Q.2) Data'!N89)</f>
        <v>153121.89572998596</v>
      </c>
      <c r="O93" s="48">
        <f>N93*(1+'Q.2) Data'!O89)</f>
        <v>151590.6767726861</v>
      </c>
      <c r="P93" s="48">
        <f>O93*(1+'Q.2) Data'!P89)</f>
        <v>174329.278288589</v>
      </c>
      <c r="Q93">
        <f t="shared" si="1"/>
        <v>30390697268.620308</v>
      </c>
    </row>
    <row r="94" spans="1:17" x14ac:dyDescent="0.25">
      <c r="A94" t="s">
        <v>176</v>
      </c>
      <c r="B94" s="48">
        <f>$C$2*(1+'Q.2) Data'!B90)</f>
        <v>99000</v>
      </c>
      <c r="C94" s="48">
        <f>B94*(1+'Q.2) Data'!C90)</f>
        <v>109890.00000000001</v>
      </c>
      <c r="D94" s="48">
        <f>C94*(1+'Q.2) Data'!D90)</f>
        <v>123076.80000000003</v>
      </c>
      <c r="E94" s="48">
        <f>D94*(1+'Q.2) Data'!E90)</f>
        <v>127999.87200000003</v>
      </c>
      <c r="F94" s="48">
        <f>E94*(1+'Q.2) Data'!F90)</f>
        <v>139519.86048000003</v>
      </c>
      <c r="G94" s="48">
        <f>F94*(1+'Q.2) Data'!G90)</f>
        <v>159052.64094720007</v>
      </c>
      <c r="H94" s="48">
        <f>G94*(1+'Q.2) Data'!H90)</f>
        <v>168595.79940403209</v>
      </c>
      <c r="I94" s="48">
        <f>H94*(1+'Q.2) Data'!I90)</f>
        <v>171967.71539211273</v>
      </c>
      <c r="J94" s="48">
        <f>I94*(1+'Q.2) Data'!J90)</f>
        <v>189164.48693132403</v>
      </c>
      <c r="K94" s="48">
        <f>J94*(1+'Q.2) Data'!K90)</f>
        <v>208080.93562445644</v>
      </c>
      <c r="L94" s="48">
        <f>K94*(1+'Q.2) Data'!L90)</f>
        <v>226808.21983065753</v>
      </c>
      <c r="M94" s="48">
        <f>L94*(1+'Q.2) Data'!M90)</f>
        <v>233612.46642557727</v>
      </c>
      <c r="N94" s="48">
        <f>M94*(1+'Q.2) Data'!N90)</f>
        <v>228940.2170970657</v>
      </c>
      <c r="O94" s="48">
        <f>N94*(1+'Q.2) Data'!O90)</f>
        <v>235808.42360997768</v>
      </c>
      <c r="P94" s="48">
        <f>O94*(1+'Q.2) Data'!P90)</f>
        <v>245240.76055437679</v>
      </c>
      <c r="Q94">
        <f t="shared" si="1"/>
        <v>60143030637.289169</v>
      </c>
    </row>
    <row r="95" spans="1:17" x14ac:dyDescent="0.25">
      <c r="A95" t="s">
        <v>177</v>
      </c>
      <c r="B95" s="48">
        <f>$C$2*(1+'Q.2) Data'!B91)</f>
        <v>104000</v>
      </c>
      <c r="C95" s="48">
        <f>B95*(1+'Q.2) Data'!C91)</f>
        <v>122720</v>
      </c>
      <c r="D95" s="48">
        <f>C95*(1+'Q.2) Data'!D91)</f>
        <v>144809.60000000001</v>
      </c>
      <c r="E95" s="48">
        <f>D95*(1+'Q.2) Data'!E91)</f>
        <v>166531.04</v>
      </c>
      <c r="F95" s="48">
        <f>E95*(1+'Q.2) Data'!F91)</f>
        <v>193176.00639999998</v>
      </c>
      <c r="G95" s="48">
        <f>F95*(1+'Q.2) Data'!G91)</f>
        <v>214425.367104</v>
      </c>
      <c r="H95" s="48">
        <f>G95*(1+'Q.2) Data'!H91)</f>
        <v>240156.41115648003</v>
      </c>
      <c r="I95" s="48">
        <f>H95*(1+'Q.2) Data'!I91)</f>
        <v>273778.30871838727</v>
      </c>
      <c r="J95" s="48">
        <f>I95*(1+'Q.2) Data'!J91)</f>
        <v>350436.23515953572</v>
      </c>
      <c r="K95" s="48">
        <f>J95*(1+'Q.2) Data'!K91)</f>
        <v>420523.48219144286</v>
      </c>
      <c r="L95" s="48">
        <f>K95*(1+'Q.2) Data'!L91)</f>
        <v>496217.70898590254</v>
      </c>
      <c r="M95" s="48">
        <f>L95*(1+'Q.2) Data'!M91)</f>
        <v>590499.073693224</v>
      </c>
      <c r="N95" s="48">
        <f>M95*(1+'Q.2) Data'!N91)</f>
        <v>720408.86990573327</v>
      </c>
      <c r="O95" s="48">
        <f>N95*(1+'Q.2) Data'!O91)</f>
        <v>857286.55518782255</v>
      </c>
      <c r="P95" s="48">
        <f>O95*(1+'Q.2) Data'!P91)</f>
        <v>1097326.7906404128</v>
      </c>
      <c r="Q95">
        <f t="shared" si="1"/>
        <v>1204126085457.1885</v>
      </c>
    </row>
    <row r="96" spans="1:17" x14ac:dyDescent="0.25">
      <c r="A96" t="s">
        <v>178</v>
      </c>
      <c r="B96" s="48">
        <f>$C$2*(1+'Q.2) Data'!B92)</f>
        <v>109000.00000000001</v>
      </c>
      <c r="C96" s="48">
        <f>B96*(1+'Q.2) Data'!C92)</f>
        <v>122080.00000000003</v>
      </c>
      <c r="D96" s="48">
        <f>C96*(1+'Q.2) Data'!D92)</f>
        <v>136729.60000000003</v>
      </c>
      <c r="E96" s="48">
        <f>D96*(1+'Q.2) Data'!E92)</f>
        <v>162708.22400000005</v>
      </c>
      <c r="F96" s="48">
        <f>E96*(1+'Q.2) Data'!F92)</f>
        <v>188741.53984000004</v>
      </c>
      <c r="G96" s="48">
        <f>F96*(1+'Q.2) Data'!G92)</f>
        <v>211390.52462080008</v>
      </c>
      <c r="H96" s="48">
        <f>G96*(1+'Q.2) Data'!H92)</f>
        <v>243099.10331392006</v>
      </c>
      <c r="I96" s="48">
        <f>H96*(1+'Q.2) Data'!I92)</f>
        <v>279563.96881100803</v>
      </c>
      <c r="J96" s="48">
        <f>I96*(1+'Q.2) Data'!J92)</f>
        <v>318702.92444454919</v>
      </c>
      <c r="K96" s="48">
        <f>J96*(1+'Q.2) Data'!K92)</f>
        <v>321889.95368899469</v>
      </c>
      <c r="L96" s="48">
        <f>K96*(1+'Q.2) Data'!L92)</f>
        <v>309014.3555414349</v>
      </c>
      <c r="M96" s="48">
        <f>L96*(1+'Q.2) Data'!M92)</f>
        <v>324465.07331850665</v>
      </c>
      <c r="N96" s="48">
        <f>M96*(1+'Q.2) Data'!N92)</f>
        <v>350422.27918398718</v>
      </c>
      <c r="O96" s="48">
        <f>N96*(1+'Q.2) Data'!O92)</f>
        <v>399481.3982697454</v>
      </c>
      <c r="P96" s="48">
        <f>O96*(1+'Q.2) Data'!P92)</f>
        <v>455408.79402750981</v>
      </c>
      <c r="Q96">
        <f t="shared" si="1"/>
        <v>207397169677.59085</v>
      </c>
    </row>
    <row r="97" spans="1:17" x14ac:dyDescent="0.25">
      <c r="A97" t="s">
        <v>179</v>
      </c>
      <c r="B97" s="48">
        <f>$C$2*(1+'Q.2) Data'!B93)</f>
        <v>109000.00000000001</v>
      </c>
      <c r="C97" s="48">
        <f>B97*(1+'Q.2) Data'!C93)</f>
        <v>114450.00000000001</v>
      </c>
      <c r="D97" s="48">
        <f>C97*(1+'Q.2) Data'!D93)</f>
        <v>123606.00000000003</v>
      </c>
      <c r="E97" s="48">
        <f>D97*(1+'Q.2) Data'!E93)</f>
        <v>144619.02000000002</v>
      </c>
      <c r="F97" s="48">
        <f>E97*(1+'Q.2) Data'!F93)</f>
        <v>173542.82400000002</v>
      </c>
      <c r="G97" s="48">
        <f>F97*(1+'Q.2) Data'!G93)</f>
        <v>196103.39112000001</v>
      </c>
      <c r="H97" s="48">
        <f>G97*(1+'Q.2) Data'!H93)</f>
        <v>196103.39112000001</v>
      </c>
      <c r="I97" s="48">
        <f>H97*(1+'Q.2) Data'!I93)</f>
        <v>217674.76414320004</v>
      </c>
      <c r="J97" s="48">
        <f>I97*(1+'Q.2) Data'!J93)</f>
        <v>219851.51178463205</v>
      </c>
      <c r="K97" s="48">
        <f>J97*(1+'Q.2) Data'!K93)</f>
        <v>257226.26878801949</v>
      </c>
      <c r="L97" s="48">
        <f>K97*(1+'Q.2) Data'!L93)</f>
        <v>280376.63297894126</v>
      </c>
      <c r="M97" s="48">
        <f>L97*(1+'Q.2) Data'!M93)</f>
        <v>311218.06260662474</v>
      </c>
      <c r="N97" s="48">
        <f>M97*(1+'Q.2) Data'!N93)</f>
        <v>329891.14636302221</v>
      </c>
      <c r="O97" s="48">
        <f>N97*(1+'Q.2) Data'!O93)</f>
        <v>359581.34953569423</v>
      </c>
      <c r="P97" s="48">
        <f>O97*(1+'Q.2) Data'!P93)</f>
        <v>370368.79002176505</v>
      </c>
      <c r="Q97">
        <f t="shared" si="1"/>
        <v>137173040622.18629</v>
      </c>
    </row>
    <row r="98" spans="1:17" x14ac:dyDescent="0.25">
      <c r="A98" t="s">
        <v>180</v>
      </c>
      <c r="B98" s="48">
        <f>$C$2*(1+'Q.2) Data'!B94)</f>
        <v>111000.00000000001</v>
      </c>
      <c r="C98" s="48">
        <f>B98*(1+'Q.2) Data'!C94)</f>
        <v>124320.00000000003</v>
      </c>
      <c r="D98" s="48">
        <f>C98*(1+'Q.2) Data'!D94)</f>
        <v>130536.00000000003</v>
      </c>
      <c r="E98" s="48">
        <f>D98*(1+'Q.2) Data'!E94)</f>
        <v>146200.32000000004</v>
      </c>
      <c r="F98" s="48">
        <f>E98*(1+'Q.2) Data'!F94)</f>
        <v>160820.35200000004</v>
      </c>
      <c r="G98" s="48">
        <f>F98*(1+'Q.2) Data'!G94)</f>
        <v>155995.74144000004</v>
      </c>
      <c r="H98" s="48">
        <f>G98*(1+'Q.2) Data'!H94)</f>
        <v>170035.35816960005</v>
      </c>
      <c r="I98" s="48">
        <f>H98*(1+'Q.2) Data'!I94)</f>
        <v>190439.60114995207</v>
      </c>
      <c r="J98" s="48">
        <f>I98*(1+'Q.2) Data'!J94)</f>
        <v>199961.58120744969</v>
      </c>
      <c r="K98" s="48">
        <f>J98*(1+'Q.2) Data'!K94)</f>
        <v>209959.66026782218</v>
      </c>
      <c r="L98" s="48">
        <f>K98*(1+'Q.2) Data'!L94)</f>
        <v>224656.83648656975</v>
      </c>
      <c r="M98" s="48">
        <f>L98*(1+'Q.2) Data'!M94)</f>
        <v>224656.83648656975</v>
      </c>
      <c r="N98" s="48">
        <f>M98*(1+'Q.2) Data'!N94)</f>
        <v>213423.99466224125</v>
      </c>
      <c r="O98" s="48">
        <f>N98*(1+'Q.2) Data'!O94)</f>
        <v>219826.71450210849</v>
      </c>
      <c r="P98" s="48">
        <f>O98*(1+'Q.2) Data'!P94)</f>
        <v>237412.85166227719</v>
      </c>
      <c r="Q98">
        <f t="shared" si="1"/>
        <v>56364862134.414429</v>
      </c>
    </row>
    <row r="99" spans="1:17" x14ac:dyDescent="0.25">
      <c r="A99" t="s">
        <v>181</v>
      </c>
      <c r="B99" s="48">
        <f>$C$2*(1+'Q.2) Data'!B95)</f>
        <v>100000</v>
      </c>
      <c r="C99" s="48">
        <f>B99*(1+'Q.2) Data'!C95)</f>
        <v>110000.00000000001</v>
      </c>
      <c r="D99" s="48">
        <f>C99*(1+'Q.2) Data'!D95)</f>
        <v>111100.00000000001</v>
      </c>
      <c r="E99" s="48">
        <f>D99*(1+'Q.2) Data'!E95)</f>
        <v>126654.00000000003</v>
      </c>
      <c r="F99" s="48">
        <f>E99*(1+'Q.2) Data'!F95)</f>
        <v>138052.86000000004</v>
      </c>
      <c r="G99" s="48">
        <f>F99*(1+'Q.2) Data'!G95)</f>
        <v>149097.08880000006</v>
      </c>
      <c r="H99" s="48">
        <f>G99*(1+'Q.2) Data'!H95)</f>
        <v>166988.73945600007</v>
      </c>
      <c r="I99" s="48">
        <f>H99*(1+'Q.2) Data'!I95)</f>
        <v>188697.27558528006</v>
      </c>
      <c r="J99" s="48">
        <f>I99*(1+'Q.2) Data'!J95)</f>
        <v>218888.83967892485</v>
      </c>
      <c r="K99" s="48">
        <f>J99*(1+'Q.2) Data'!K95)</f>
        <v>242966.61204360661</v>
      </c>
      <c r="L99" s="48">
        <f>K99*(1+'Q.2) Data'!L95)</f>
        <v>245396.27816404268</v>
      </c>
      <c r="M99" s="48">
        <f>L99*(1+'Q.2) Data'!M95)</f>
        <v>252758.16650896397</v>
      </c>
      <c r="N99" s="48">
        <f>M99*(1+'Q.2) Data'!N95)</f>
        <v>262868.49316932255</v>
      </c>
      <c r="O99" s="48">
        <f>N99*(1+'Q.2) Data'!O95)</f>
        <v>315442.19180318707</v>
      </c>
      <c r="P99" s="48">
        <f>O99*(1+'Q.2) Data'!P95)</f>
        <v>328059.87947531458</v>
      </c>
      <c r="Q99">
        <f t="shared" si="1"/>
        <v>107623284521.35793</v>
      </c>
    </row>
    <row r="100" spans="1:17" x14ac:dyDescent="0.25">
      <c r="A100" t="s">
        <v>182</v>
      </c>
      <c r="B100" s="48">
        <f>$C$2*(1+'Q.2) Data'!B96)</f>
        <v>105000</v>
      </c>
      <c r="C100" s="48">
        <f>B100*(1+'Q.2) Data'!C96)</f>
        <v>111300</v>
      </c>
      <c r="D100" s="48">
        <f>C100*(1+'Q.2) Data'!D96)</f>
        <v>113526</v>
      </c>
      <c r="E100" s="48">
        <f>D100*(1+'Q.2) Data'!E96)</f>
        <v>122608.08</v>
      </c>
      <c r="F100" s="48">
        <f>E100*(1+'Q.2) Data'!F96)</f>
        <v>129964.56480000001</v>
      </c>
      <c r="G100" s="48">
        <f>F100*(1+'Q.2) Data'!G96)</f>
        <v>133863.50174400001</v>
      </c>
      <c r="H100" s="48">
        <f>G100*(1+'Q.2) Data'!H96)</f>
        <v>145911.21690096002</v>
      </c>
      <c r="I100" s="48">
        <f>H100*(1+'Q.2) Data'!I96)</f>
        <v>145911.21690096002</v>
      </c>
      <c r="J100" s="48">
        <f>I100*(1+'Q.2) Data'!J96)</f>
        <v>159043.22642204643</v>
      </c>
      <c r="K100" s="48">
        <f>J100*(1+'Q.2) Data'!K96)</f>
        <v>166995.38774314875</v>
      </c>
      <c r="L100" s="48">
        <f>K100*(1+'Q.2) Data'!L96)</f>
        <v>175345.15713030621</v>
      </c>
      <c r="M100" s="48">
        <f>L100*(1+'Q.2) Data'!M96)</f>
        <v>180605.51184421539</v>
      </c>
      <c r="N100" s="48">
        <f>M100*(1+'Q.2) Data'!N96)</f>
        <v>200472.11814707911</v>
      </c>
      <c r="O100" s="48">
        <f>N100*(1+'Q.2) Data'!O96)</f>
        <v>208491.00287296227</v>
      </c>
      <c r="P100" s="48">
        <f>O100*(1+'Q.2) Data'!P96)</f>
        <v>208491.00287296227</v>
      </c>
      <c r="Q100">
        <f t="shared" si="1"/>
        <v>43468498278.973564</v>
      </c>
    </row>
    <row r="101" spans="1:17" x14ac:dyDescent="0.25">
      <c r="A101" t="s">
        <v>183</v>
      </c>
      <c r="B101" s="48">
        <f>$C$2*(1+'Q.2) Data'!B97)</f>
        <v>107000</v>
      </c>
      <c r="C101" s="48">
        <f>B101*(1+'Q.2) Data'!C97)</f>
        <v>119840.00000000001</v>
      </c>
      <c r="D101" s="48">
        <f>C101*(1+'Q.2) Data'!D97)</f>
        <v>140212.80000000002</v>
      </c>
      <c r="E101" s="48">
        <f>D101*(1+'Q.2) Data'!E97)</f>
        <v>145821.31200000003</v>
      </c>
      <c r="F101" s="48">
        <f>E101*(1+'Q.2) Data'!F97)</f>
        <v>167694.50880000004</v>
      </c>
      <c r="G101" s="48">
        <f>F101*(1+'Q.2) Data'!G97)</f>
        <v>176079.23424000005</v>
      </c>
      <c r="H101" s="48">
        <f>G101*(1+'Q.2) Data'!H97)</f>
        <v>206012.70406080005</v>
      </c>
      <c r="I101" s="48">
        <f>H101*(1+'Q.2) Data'!I97)</f>
        <v>243094.99079174406</v>
      </c>
      <c r="J101" s="48">
        <f>I101*(1+'Q.2) Data'!J97)</f>
        <v>286852.08913425799</v>
      </c>
      <c r="K101" s="48">
        <f>J101*(1+'Q.2) Data'!K97)</f>
        <v>344222.50696110958</v>
      </c>
      <c r="L101" s="48">
        <f>K101*(1+'Q.2) Data'!L97)</f>
        <v>392413.65793566499</v>
      </c>
      <c r="M101" s="48">
        <f>L101*(1+'Q.2) Data'!M97)</f>
        <v>431655.0237292315</v>
      </c>
      <c r="N101" s="48">
        <f>M101*(1+'Q.2) Data'!N97)</f>
        <v>487770.17681403155</v>
      </c>
      <c r="O101" s="48">
        <f>N101*(1+'Q.2) Data'!O97)</f>
        <v>551180.29979985557</v>
      </c>
      <c r="P101" s="48">
        <f>O101*(1+'Q.2) Data'!P97)</f>
        <v>661416.35975982668</v>
      </c>
      <c r="Q101">
        <f t="shared" si="1"/>
        <v>437471600957.94049</v>
      </c>
    </row>
    <row r="102" spans="1:17" x14ac:dyDescent="0.25">
      <c r="A102" t="s">
        <v>184</v>
      </c>
      <c r="B102" s="48">
        <f>$C$2*(1+'Q.2) Data'!B98)</f>
        <v>111000.00000000001</v>
      </c>
      <c r="C102" s="48">
        <f>B102*(1+'Q.2) Data'!C98)</f>
        <v>122100.00000000003</v>
      </c>
      <c r="D102" s="48">
        <f>C102*(1+'Q.2) Data'!D98)</f>
        <v>122100.00000000003</v>
      </c>
      <c r="E102" s="48">
        <f>D102*(1+'Q.2) Data'!E98)</f>
        <v>131868.00000000003</v>
      </c>
      <c r="F102" s="48">
        <f>E102*(1+'Q.2) Data'!F98)</f>
        <v>142417.44000000003</v>
      </c>
      <c r="G102" s="48">
        <f>F102*(1+'Q.2) Data'!G98)</f>
        <v>150962.48640000005</v>
      </c>
      <c r="H102" s="48">
        <f>G102*(1+'Q.2) Data'!H98)</f>
        <v>161529.86044800008</v>
      </c>
      <c r="I102" s="48">
        <f>H102*(1+'Q.2) Data'!I98)</f>
        <v>174452.24928384009</v>
      </c>
      <c r="J102" s="48">
        <f>I102*(1+'Q.2) Data'!J98)</f>
        <v>179685.8167623553</v>
      </c>
      <c r="K102" s="48">
        <f>J102*(1+'Q.2) Data'!K98)</f>
        <v>179685.8167623553</v>
      </c>
      <c r="L102" s="48">
        <f>K102*(1+'Q.2) Data'!L98)</f>
        <v>181482.67492997885</v>
      </c>
      <c r="M102" s="48">
        <f>L102*(1+'Q.2) Data'!M98)</f>
        <v>181482.67492997885</v>
      </c>
      <c r="N102" s="48">
        <f>M102*(1+'Q.2) Data'!N98)</f>
        <v>197816.11567367695</v>
      </c>
      <c r="O102" s="48">
        <f>N102*(1+'Q.2) Data'!O98)</f>
        <v>201772.43798715048</v>
      </c>
      <c r="P102" s="48">
        <f>O102*(1+'Q.2) Data'!P98)</f>
        <v>225985.13054560855</v>
      </c>
      <c r="Q102">
        <f t="shared" si="1"/>
        <v>51069279227.715744</v>
      </c>
    </row>
    <row r="103" spans="1:17" x14ac:dyDescent="0.25">
      <c r="A103" t="s">
        <v>185</v>
      </c>
      <c r="B103" s="48">
        <f>$C$2*(1+'Q.2) Data'!B99)</f>
        <v>98000</v>
      </c>
      <c r="C103" s="48">
        <f>B103*(1+'Q.2) Data'!C99)</f>
        <v>115640</v>
      </c>
      <c r="D103" s="48">
        <f>C103*(1+'Q.2) Data'!D99)</f>
        <v>132986</v>
      </c>
      <c r="E103" s="48">
        <f>D103*(1+'Q.2) Data'!E99)</f>
        <v>138305.44</v>
      </c>
      <c r="F103" s="48">
        <f>E103*(1+'Q.2) Data'!F99)</f>
        <v>146603.76640000002</v>
      </c>
      <c r="G103" s="48">
        <f>F103*(1+'Q.2) Data'!G99)</f>
        <v>156866.03004800004</v>
      </c>
      <c r="H103" s="48">
        <f>G103*(1+'Q.2) Data'!H99)</f>
        <v>170983.97275232006</v>
      </c>
      <c r="I103" s="48">
        <f>H103*(1+'Q.2) Data'!I99)</f>
        <v>179533.17138993606</v>
      </c>
      <c r="J103" s="48">
        <f>I103*(1+'Q.2) Data'!J99)</f>
        <v>183123.83481773478</v>
      </c>
      <c r="K103" s="48">
        <f>J103*(1+'Q.2) Data'!K99)</f>
        <v>184955.07316591212</v>
      </c>
      <c r="L103" s="48">
        <f>K103*(1+'Q.2) Data'!L99)</f>
        <v>172008.21804429826</v>
      </c>
      <c r="M103" s="48">
        <f>L103*(1+'Q.2) Data'!M99)</f>
        <v>166847.9715029693</v>
      </c>
      <c r="N103" s="48">
        <f>M103*(1+'Q.2) Data'!N99)</f>
        <v>198549.08608853346</v>
      </c>
      <c r="O103" s="48">
        <f>N103*(1+'Q.2) Data'!O99)</f>
        <v>210462.03125384546</v>
      </c>
      <c r="P103" s="48">
        <f>O103*(1+'Q.2) Data'!P99)</f>
        <v>242031.33594192227</v>
      </c>
      <c r="Q103">
        <f t="shared" si="1"/>
        <v>58579167577.831635</v>
      </c>
    </row>
    <row r="104" spans="1:17" x14ac:dyDescent="0.25">
      <c r="A104" t="s">
        <v>186</v>
      </c>
      <c r="B104" s="48">
        <f>$C$2*(1+'Q.2) Data'!B100)</f>
        <v>96000</v>
      </c>
      <c r="C104" s="48">
        <f>B104*(1+'Q.2) Data'!C100)</f>
        <v>106560.00000000001</v>
      </c>
      <c r="D104" s="48">
        <f>C104*(1+'Q.2) Data'!D100)</f>
        <v>122544</v>
      </c>
      <c r="E104" s="48">
        <f>D104*(1+'Q.2) Data'!E100)</f>
        <v>123769.44</v>
      </c>
      <c r="F104" s="48">
        <f>E104*(1+'Q.2) Data'!F100)</f>
        <v>144810.24479999999</v>
      </c>
      <c r="G104" s="48">
        <f>F104*(1+'Q.2) Data'!G100)</f>
        <v>159291.26928000001</v>
      </c>
      <c r="H104" s="48">
        <f>G104*(1+'Q.2) Data'!H100)</f>
        <v>175220.39620800002</v>
      </c>
      <c r="I104" s="48">
        <f>H104*(1+'Q.2) Data'!I100)</f>
        <v>183981.41601840002</v>
      </c>
      <c r="J104" s="48">
        <f>I104*(1+'Q.2) Data'!J100)</f>
        <v>207899.00010079201</v>
      </c>
      <c r="K104" s="48">
        <f>J104*(1+'Q.2) Data'!K100)</f>
        <v>232846.88011288707</v>
      </c>
      <c r="L104" s="48">
        <f>K104*(1+'Q.2) Data'!L100)</f>
        <v>253803.09932304692</v>
      </c>
      <c r="M104" s="48">
        <f>L104*(1+'Q.2) Data'!M100)</f>
        <v>291873.56422150391</v>
      </c>
      <c r="N104" s="48">
        <f>M104*(1+'Q.2) Data'!N100)</f>
        <v>326898.39192808443</v>
      </c>
      <c r="O104" s="48">
        <f>N104*(1+'Q.2) Data'!O100)</f>
        <v>330167.3758473653</v>
      </c>
      <c r="P104" s="48">
        <f>O104*(1+'Q.2) Data'!P100)</f>
        <v>373089.13470752275</v>
      </c>
      <c r="Q104">
        <f t="shared" si="1"/>
        <v>139195502436.80804</v>
      </c>
    </row>
    <row r="105" spans="1:17" x14ac:dyDescent="0.25">
      <c r="A105" t="s">
        <v>187</v>
      </c>
      <c r="B105" s="48">
        <f>$C$2*(1+'Q.2) Data'!B101)</f>
        <v>95000</v>
      </c>
      <c r="C105" s="48">
        <f>B105*(1+'Q.2) Data'!C101)</f>
        <v>95950</v>
      </c>
      <c r="D105" s="48">
        <f>C105*(1+'Q.2) Data'!D101)</f>
        <v>99788</v>
      </c>
      <c r="E105" s="48">
        <f>D105*(1+'Q.2) Data'!E101)</f>
        <v>99788</v>
      </c>
      <c r="F105" s="48">
        <f>E105*(1+'Q.2) Data'!F101)</f>
        <v>104777.40000000001</v>
      </c>
      <c r="G105" s="48">
        <f>F105*(1+'Q.2) Data'!G101)</f>
        <v>111064.04400000001</v>
      </c>
      <c r="H105" s="48">
        <f>G105*(1+'Q.2) Data'!H101)</f>
        <v>117727.88664000001</v>
      </c>
      <c r="I105" s="48">
        <f>H105*(1+'Q.2) Data'!I101)</f>
        <v>134209.79076960002</v>
      </c>
      <c r="J105" s="48">
        <f>I105*(1+'Q.2) Data'!J101)</f>
        <v>146288.67193886402</v>
      </c>
      <c r="K105" s="48">
        <f>J105*(1+'Q.2) Data'!K101)</f>
        <v>159454.65241336179</v>
      </c>
      <c r="L105" s="48">
        <f>K105*(1+'Q.2) Data'!L101)</f>
        <v>153076.46631682731</v>
      </c>
      <c r="M105" s="48">
        <f>L105*(1+'Q.2) Data'!M101)</f>
        <v>151545.70165365902</v>
      </c>
      <c r="N105" s="48">
        <f>M105*(1+'Q.2) Data'!N101)</f>
        <v>156092.07270326879</v>
      </c>
      <c r="O105" s="48">
        <f>N105*(1+'Q.2) Data'!O101)</f>
        <v>160774.83488436686</v>
      </c>
      <c r="P105" s="48">
        <f>O105*(1+'Q.2) Data'!P101)</f>
        <v>168813.5766285852</v>
      </c>
      <c r="Q105">
        <f t="shared" si="1"/>
        <v>28498023654.135208</v>
      </c>
    </row>
    <row r="106" spans="1:17" x14ac:dyDescent="0.25">
      <c r="A106" t="s">
        <v>188</v>
      </c>
      <c r="B106" s="48">
        <f>$C$2*(1+'Q.2) Data'!B102)</f>
        <v>96000</v>
      </c>
      <c r="C106" s="48">
        <f>B106*(1+'Q.2) Data'!C102)</f>
        <v>110399.99999999999</v>
      </c>
      <c r="D106" s="48">
        <f>C106*(1+'Q.2) Data'!D102)</f>
        <v>120336</v>
      </c>
      <c r="E106" s="48">
        <f>D106*(1+'Q.2) Data'!E102)</f>
        <v>143199.84</v>
      </c>
      <c r="F106" s="48">
        <f>E106*(1+'Q.2) Data'!F102)</f>
        <v>160383.82080000002</v>
      </c>
      <c r="G106" s="48">
        <f>F106*(1+'Q.2) Data'!G102)</f>
        <v>171610.68825600002</v>
      </c>
      <c r="H106" s="48">
        <f>G106*(1+'Q.2) Data'!H102)</f>
        <v>181907.32955136005</v>
      </c>
      <c r="I106" s="48">
        <f>H106*(1+'Q.2) Data'!I102)</f>
        <v>198278.98921098246</v>
      </c>
      <c r="J106" s="48">
        <f>I106*(1+'Q.2) Data'!J102)</f>
        <v>226038.04770052002</v>
      </c>
      <c r="K106" s="48">
        <f>J106*(1+'Q.2) Data'!K102)</f>
        <v>271245.65724062402</v>
      </c>
      <c r="L106" s="48">
        <f>K106*(1+'Q.2) Data'!L102)</f>
        <v>290232.85324746772</v>
      </c>
      <c r="M106" s="48">
        <f>L106*(1+'Q.2) Data'!M102)</f>
        <v>307646.82444231579</v>
      </c>
      <c r="N106" s="48">
        <f>M106*(1+'Q.2) Data'!N102)</f>
        <v>326105.63390885474</v>
      </c>
      <c r="O106" s="48">
        <f>N106*(1+'Q.2) Data'!O102)</f>
        <v>371760.42265609442</v>
      </c>
      <c r="P106" s="48">
        <f>O106*(1+'Q.2) Data'!P102)</f>
        <v>405218.86069514294</v>
      </c>
      <c r="Q106">
        <f t="shared" si="1"/>
        <v>164202325063.06967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Q.1) (i)</vt:lpstr>
      <vt:lpstr>Q.1) (ii)</vt:lpstr>
      <vt:lpstr>Q.1) (iii)</vt:lpstr>
      <vt:lpstr>Q.1) (iv)</vt:lpstr>
      <vt:lpstr>Q.1) (v)</vt:lpstr>
      <vt:lpstr>Q.1) (vi)</vt:lpstr>
      <vt:lpstr>Q.1) (vii)</vt:lpstr>
      <vt:lpstr>Q.2) Data</vt:lpstr>
      <vt:lpstr>Q.2) (i)</vt:lpstr>
      <vt:lpstr>Q.2) (ii)</vt:lpstr>
      <vt:lpstr>Q.2) (iii)</vt:lpstr>
      <vt:lpstr>Q.2) (iv)</vt:lpstr>
      <vt:lpstr>Q.2) (v)</vt:lpstr>
      <vt:lpstr>Q.3) Data</vt:lpstr>
      <vt:lpstr>Q.3) (i)</vt:lpstr>
      <vt:lpstr>Q.3) (ii)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Prasham</dc:creator>
  <cp:lastModifiedBy>Jyoti Dubey</cp:lastModifiedBy>
  <dcterms:created xsi:type="dcterms:W3CDTF">2020-05-25T15:46:14Z</dcterms:created>
  <dcterms:modified xsi:type="dcterms:W3CDTF">2021-02-03T11:01:43Z</dcterms:modified>
</cp:coreProperties>
</file>